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<sst xmlns="http://schemas.openxmlformats.org/spreadsheetml/2006/main" count="1200" uniqueCount="559">
  <si>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</si>
  <si>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</si>
  <si>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</si>
  <si>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</si>
  <si>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</si>
  <si>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</si>
  <si>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</si>
  <si>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</si>
  <si>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</si>
  <si>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</si>
  <si>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</si>
  <si>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</si>
  <si>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</si>
  <si>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</si>
  <si>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</si>
  <si>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</si>
  <si>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</si>
  <si>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</si>
  <si>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</si>
  <si>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</si>
  <si>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</si>
  <si>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</si>
  <si>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</si>
  <si>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</si>
  <si>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</si>
  <si>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</si>
  <si>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</si>
  <si>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</si>
  <si>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</si>
  <si>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</si>
  <si>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</si>
  <si>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</si>
  <si>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</si>
  <si>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</si>
  <si>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</si>
  <si>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</si>
  <si>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</si>
  <si>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</si>
  <si>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</si>
  <si>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</si>
  <si>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</si>
  <si>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</si>
  <si>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</si>
  <si>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</si>
  <si>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</si>
  <si>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</si>
  <si>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</si>
  <si>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</si>
  <si>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</si>
  <si>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</si>
  <si>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</si>
  <si>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</si>
  <si>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</si>
  <si>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</si>
  <si>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</si>
  <si>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</si>
  <si>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</si>
  <si>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</si>
  <si>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</si>
  <si>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</si>
  <si>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</si>
  <si>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</si>
  <si>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</si>
  <si>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</si>
  <si>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</si>
  <si>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</si>
  <si>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</si>
  <si>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</si>
  <si>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</si>
  <si>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</si>
  <si>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</si>
  <si>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</si>
  <si>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</si>
  <si>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</si>
  <si>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</si>
  <si>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</si>
  <si>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</si>
  <si>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</si>
  <si>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</si>
  <si>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</si>
  <si>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</si>
  <si>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</si>
  <si>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</si>
  <si>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</si>
  <si>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</si>
  <si>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</si>
  <si>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</si>
  <si>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</si>
  <si>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</si>
  <si>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</si>
  <si>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</si>
  <si>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</si>
  <si>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</si>
  <si>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</si>
  <si>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</si>
  <si>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</si>
  <si>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</si>
  <si>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</si>
  <si>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</si>
  <si>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</si>
  <si>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</si>
  <si>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</si>
  <si>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</si>
  <si>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</si>
  <si>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</si>
  <si>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</si>
  <si>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</si>
  <si>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</si>
  <si>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</si>
  <si>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</si>
  <si>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</si>
  <si>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</si>
  <si>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</si>
  <si>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</si>
  <si>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</si>
  <si>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</si>
  <si>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</si>
  <si>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</si>
  <si>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</si>
  <si>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</si>
  <si>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</si>
  <si>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</si>
  <si>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</si>
  <si>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</si>
  <si>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</si>
  <si>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</si>
  <si>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</si>
  <si>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</si>
  <si>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</si>
  <si>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</si>
  <si>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</si>
  <si>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</si>
  <si>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</si>
  <si>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</si>
  <si>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</si>
  <si>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</si>
  <si>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</si>
  <si>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</si>
  <si>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</si>
  <si>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</si>
  <si>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</si>
  <si>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</si>
  <si>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</si>
  <si>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</si>
  <si>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</si>
  <si>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</si>
  <si>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</si>
  <si>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</si>
  <si>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</si>
  <si>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</si>
  <si>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</si>
  <si>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</si>
  <si>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</si>
  <si>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</si>
  <si>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</si>
  <si>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</si>
  <si>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</si>
  <si>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</si>
  <si>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</si>
  <si>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</si>
  <si>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</si>
  <si>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</si>
  <si>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</si>
  <si>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</si>
  <si>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</si>
  <si>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</si>
  <si>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</si>
  <si>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</si>
  <si>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</si>
  <si>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</si>
  <si>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</si>
  <si>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</si>
  <si>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</si>
  <si>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</si>
  <si>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</si>
  <si>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</si>
  <si>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</si>
  <si>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</si>
  <si>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</si>
  <si>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</si>
  <si>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</si>
  <si>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</si>
  <si>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</si>
  <si>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</si>
  <si>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</si>
  <si>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</si>
  <si>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</si>
  <si>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</si>
  <si>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</si>
  <si>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</si>
  <si>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</si>
  <si>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07300;851 (291)</t>
  </si>
  <si>
    <t>075;0702;69 2 01 07300;852 (292)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</si>
  <si>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</si>
  <si>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</si>
  <si>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</si>
  <si>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</si>
  <si>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</si>
  <si>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</si>
  <si>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</si>
  <si>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</si>
  <si>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</si>
  <si>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</si>
  <si>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</si>
  <si>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</si>
  <si>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</si>
  <si>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</si>
  <si>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</si>
  <si>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</si>
  <si>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</si>
  <si>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</si>
  <si>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</si>
  <si>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</si>
  <si>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</si>
  <si>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</si>
  <si>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</si>
  <si>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</si>
  <si>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</si>
  <si>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</si>
  <si>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</si>
  <si>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</si>
  <si>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</si>
  <si>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</si>
  <si>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</si>
  <si>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</si>
  <si>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</si>
  <si>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</si>
  <si>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</si>
  <si>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</si>
  <si>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</si>
  <si>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</si>
  <si>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</si>
  <si>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</si>
  <si>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</si>
  <si>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</si>
  <si>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</si>
  <si>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</si>
  <si>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</si>
  <si>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</si>
  <si>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</si>
  <si>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</si>
  <si>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</si>
  <si>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</si>
  <si>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</si>
  <si>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</si>
  <si>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</si>
  <si>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</si>
  <si>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</si>
  <si>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</si>
  <si>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</si>
  <si>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</si>
  <si>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075;0702;00 0 00 00000;244 (221)</t>
  </si>
  <si>
    <t>075;0702; 69 2 01 07300;244 (310)</t>
  </si>
  <si>
    <t>075;0702;69 2 01 07300;244 (343)</t>
  </si>
  <si>
    <t>075;0702;69 2 01 07300;853 (293)</t>
  </si>
  <si>
    <t>1.1.1.2.1.1. Создание условий для реализации гарантированного гражданам Российской Федерации права на получение общедоступного и бесплатного начального общего, основного общего и среднего (полного) общего образования.</t>
  </si>
  <si>
    <t>1.1.2. Формирование общей культуры личности обучающихся на основе усвоения обязательного минимума содержания общеобразовательных программ.</t>
  </si>
  <si>
    <t>1.1.3.Формирование здорового образа жизни обучающихся.</t>
  </si>
  <si>
    <t>1.1.4.Создание условий для осознанного выбора и последующего освоения обучающимися профессиональных образовательных программ.</t>
  </si>
  <si>
    <t>1.1.5.Воспитание у обучающихся гражданственности, трудолюбия, уважения к правам и свободам человека, любви к окружающей природе, Родине, семье.</t>
  </si>
  <si>
    <t>1.2.1.Осуществление образовательной деятельности по общеобразовательным программам начального общего образования (срок освоения 4 года); основного общего образования (срок освоения 5 лет); среднего общего образования (срок освоения 2 года).</t>
  </si>
  <si>
    <t>1.2.2.Организация обучения по программам предпрофильного и профильного обучения.</t>
  </si>
  <si>
    <t>1.2.3.Реализация дополнительных образовательных программ.</t>
  </si>
  <si>
    <t>1.2.4. Организация питания обучающихся.</t>
  </si>
  <si>
    <t>1.2.5.Организация медицинского, психологического и социально-педагогического сопровождения обучающихся с согласия родителей (законных представителей).</t>
  </si>
  <si>
    <t>1.2.6.Организация отдыха и оздоровления детей в каникулярное время, в том числе в лагере с дневным пребыванием детей.</t>
  </si>
  <si>
    <t>1.2.7.Организация работы групп продленного дня.</t>
  </si>
  <si>
    <t>2.3.8.Организация других видов деятельности обучающихся, не входящих в образовательные программы с согласия родителей (законных представителей) обучающихся.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</si>
  <si>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</si>
  <si>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</si>
  <si>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</si>
  <si>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</si>
  <si>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</si>
  <si>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</si>
  <si>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</si>
  <si>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</si>
  <si>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1.3.9.Дополнительные платные услуги:</t>
  </si>
  <si>
    <t>углубленное изучение информатики;</t>
  </si>
  <si>
    <t>подготовка к ЕГЭ и ГИА по сдаваемым предметам;</t>
  </si>
  <si>
    <t>выполнение домашнего задания;</t>
  </si>
  <si>
    <t>обучение компьютерной грамотности;</t>
  </si>
  <si>
    <t>занятие в спортивных секциях.</t>
  </si>
  <si>
    <t>Л.В. Межаков</t>
  </si>
  <si>
    <t>34215212</t>
  </si>
  <si>
    <t>6401001637/640101001</t>
  </si>
  <si>
    <t xml:space="preserve"> 413385 Саратовская область, Александрово-Гайский район, поселок Приузенский, ул. Первомайская,8</t>
  </si>
  <si>
    <t>Директор муниципального бюджетного общеобразовательного учреждения средней общеобразовательной школы  п. Приузенский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</si>
  <si>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 п. Приузенский Александрово-Гайского муниципального района Саратовской области</t>
  </si>
  <si>
    <t xml:space="preserve"> 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</si>
  <si>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</si>
  <si>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</si>
  <si>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3.2.11.</t>
  </si>
  <si>
    <t>3.2.10.</t>
  </si>
  <si>
    <t>3.2.12.</t>
  </si>
  <si>
    <t>приузенский</t>
  </si>
  <si>
    <t>4.2.10.</t>
  </si>
  <si>
    <t>075;0702;00 0 00 00000;244 (343)</t>
  </si>
  <si>
    <t>075;0702;00 0 00 00000;244 (342)</t>
  </si>
  <si>
    <t>075;0702;69 2 05 72200;119 (213)</t>
  </si>
  <si>
    <t>Начисления на выплаты по оплате труда (область, за 2017 г)</t>
  </si>
  <si>
    <r>
      <rPr>
        <u val="single"/>
        <sz val="11"/>
        <rFont val="Times New Roman"/>
        <family val="1"/>
      </rPr>
      <t>25 195 439,08</t>
    </r>
    <r>
      <rPr>
        <u val="single"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</si>
  <si>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8"/>
        <rFont val="Times New Roman"/>
        <family val="1"/>
      </rPr>
      <t>1 990 698,88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</si>
  <si>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</si>
  <si>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</si>
  <si>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</si>
  <si>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</si>
  <si>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</si>
  <si>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</si>
  <si>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</si>
  <si>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</si>
  <si>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</si>
  <si>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</si>
  <si>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</si>
  <si>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</si>
  <si>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</si>
  <si>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</si>
  <si>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</si>
  <si>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6.8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</si>
  <si>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</si>
  <si>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</si>
  <si>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</si>
  <si>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</si>
  <si>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</si>
  <si>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</si>
  <si>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</si>
  <si>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</si>
  <si>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</si>
  <si>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</si>
  <si>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</si>
  <si>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</si>
  <si>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</si>
  <si>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</si>
  <si>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</si>
  <si>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4 %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</si>
  <si>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</si>
  <si>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</si>
  <si>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</si>
  <si>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</si>
  <si>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</si>
  <si>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</si>
  <si>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</si>
  <si>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</si>
  <si>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</si>
  <si>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</si>
  <si>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</si>
  <si>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</si>
  <si>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</si>
  <si>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</si>
  <si>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</si>
  <si>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</si>
  <si>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</si>
  <si>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</si>
  <si>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</si>
  <si>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</si>
  <si>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</si>
  <si>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</si>
  <si>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</si>
  <si>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</si>
  <si>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</si>
  <si>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</si>
  <si>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</si>
  <si>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</si>
  <si>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</si>
  <si>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</si>
  <si>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</si>
  <si>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</si>
  <si>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</si>
  <si>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</si>
  <si>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</si>
  <si>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</si>
  <si>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</si>
  <si>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</si>
  <si>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</si>
  <si>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</si>
  <si>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</si>
  <si>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</si>
  <si>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</si>
  <si>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</si>
  <si>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</si>
  <si>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</si>
  <si>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</si>
  <si>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</si>
  <si>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</si>
  <si>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</si>
  <si>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</si>
  <si>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</si>
  <si>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</si>
  <si>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</si>
  <si>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</si>
  <si>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</si>
  <si>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</si>
  <si>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</si>
  <si>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</si>
  <si>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</si>
  <si>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</si>
  <si>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</si>
  <si>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</si>
  <si>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</si>
  <si>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</si>
  <si>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</si>
  <si>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</si>
  <si>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</si>
  <si>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</si>
  <si>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</si>
  <si>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</si>
  <si>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</si>
  <si>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</si>
  <si>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</si>
  <si>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</si>
  <si>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</si>
  <si>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</si>
  <si>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</si>
  <si>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</si>
  <si>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</si>
  <si>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</si>
  <si>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</si>
  <si>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</si>
  <si>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</si>
  <si>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</si>
  <si>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</si>
  <si>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</si>
  <si>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</si>
  <si>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</si>
  <si>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</si>
  <si>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</si>
  <si>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</si>
  <si>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</si>
  <si>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</si>
  <si>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</si>
  <si>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</si>
  <si>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</si>
  <si>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</si>
  <si>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</si>
  <si>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</si>
  <si>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</si>
  <si>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</si>
  <si>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</si>
  <si>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</si>
  <si>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</si>
  <si>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</si>
  <si>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</si>
  <si>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</si>
  <si>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</si>
  <si>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8"/>
        <rFont val="Times New Roman"/>
        <family val="1"/>
      </rPr>
      <t xml:space="preserve">25 195 439,08  </t>
    </r>
    <r>
      <rPr>
        <sz val="11"/>
        <color indexed="8"/>
        <rFont val="Times New Roman"/>
        <family val="1"/>
      </rPr>
      <t xml:space="preserve">рублей,
</t>
    </r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</si>
  <si>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</si>
  <si>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</si>
  <si>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</si>
  <si>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Е. С. Полянина</t>
  </si>
  <si>
    <t>Коммунальные услуги обл</t>
  </si>
  <si>
    <t>075;0702;69 2 01 72200;244 (223)</t>
  </si>
  <si>
    <t>075;0702;69 2 01 72200;853 (293)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</si>
  <si>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</si>
  <si>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</si>
  <si>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</si>
  <si>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</si>
  <si>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</si>
  <si>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01 07300;851 (294)</t>
  </si>
  <si>
    <t>075;0702;69 2 06 073Г0;244 (342)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</si>
  <si>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</si>
  <si>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</si>
  <si>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</si>
  <si>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</si>
  <si>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</si>
  <si>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</si>
  <si>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</si>
  <si>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</si>
  <si>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</si>
  <si>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</si>
  <si>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6.5</t>
  </si>
  <si>
    <t>6.6</t>
  </si>
  <si>
    <t>6.7</t>
  </si>
  <si>
    <t>6.9</t>
  </si>
  <si>
    <t>6.10</t>
  </si>
  <si>
    <t>6.11</t>
  </si>
  <si>
    <t>6.12</t>
  </si>
  <si>
    <t>6.13</t>
  </si>
  <si>
    <t>6.14</t>
  </si>
  <si>
    <t>6.15</t>
  </si>
  <si>
    <t>075;0702;69 2 01 07300;244 (346)</t>
  </si>
  <si>
    <t>земельный налог</t>
  </si>
  <si>
    <t>Ком. услуги</t>
  </si>
  <si>
    <t>19</t>
  </si>
  <si>
    <t>прочие расходы</t>
  </si>
  <si>
    <t>075;0702;69 2 01 77000;111 (266)</t>
  </si>
  <si>
    <t>075;0702;69 2 01 07300;111 (266)</t>
  </si>
  <si>
    <t>075;0702;00 0 00 00000;244 (341)</t>
  </si>
  <si>
    <t>програм. обеспечение</t>
  </si>
  <si>
    <t>работы,услуги по содержанию имущества</t>
  </si>
  <si>
    <t>прочие работы,услуги</t>
  </si>
  <si>
    <t>075;0702;00 0 00 00000;244 (344)</t>
  </si>
  <si>
    <t>075;0702;00 0 00 00000;244 (346)</t>
  </si>
  <si>
    <t>4.2.11.</t>
  </si>
  <si>
    <t>4.2.12.</t>
  </si>
  <si>
    <t>6.5 Расчет (обоснование) расходов на оплату работ, услуг по содержанию имущества</t>
  </si>
  <si>
    <t>аттестаты</t>
  </si>
  <si>
    <t>проведение спец.оценки условий труда</t>
  </si>
  <si>
    <t>Начисления на выплаты по оплате труда обл.(кредиторка)</t>
  </si>
  <si>
    <t>6.16</t>
  </si>
  <si>
    <t>6.17</t>
  </si>
  <si>
    <t>Коммунальные услуги обл.(кредиторка)</t>
  </si>
  <si>
    <t>075;0702;69 2 06 72200;119 213</t>
  </si>
  <si>
    <t>075;0702;69 2 06 72200;244 223</t>
  </si>
  <si>
    <t xml:space="preserve">Увеличение стоимости прочих материальных запасов однократного применения </t>
  </si>
  <si>
    <t>075;0702;69 2 01 77000;244 (349)</t>
  </si>
  <si>
    <t>3.2.13.</t>
  </si>
  <si>
    <t>3.2.14.</t>
  </si>
  <si>
    <t>3.2.15.</t>
  </si>
  <si>
    <t>3.2.17.</t>
  </si>
  <si>
    <t>3.2.18.</t>
  </si>
  <si>
    <t>3.2.19.</t>
  </si>
  <si>
    <t>3.2.20.</t>
  </si>
  <si>
    <t>3.2.21.</t>
  </si>
  <si>
    <t>3.2.22.</t>
  </si>
  <si>
    <t>классные журналы</t>
  </si>
  <si>
    <t>075;0702;69 2 06 073Г0;851 (291)</t>
  </si>
  <si>
    <t>075;0702;69 2 06 073Г0;119 (213)</t>
  </si>
  <si>
    <t>6.18</t>
  </si>
  <si>
    <t>Уплата транспортного налога (кредиторка)</t>
  </si>
  <si>
    <t>075;0702;69 2 06 073Г0;852 (292)</t>
  </si>
  <si>
    <t>измерение сопротивления изоляции кабельных линий</t>
  </si>
  <si>
    <t>Уплата прочих налогов, сборов(госпошлина)</t>
  </si>
  <si>
    <t>075;0702;69 2 01 07300;852 (291)</t>
  </si>
  <si>
    <t>4.2.13.</t>
  </si>
  <si>
    <t>075;0702;00 0 00 00000;244 (349)</t>
  </si>
  <si>
    <t>075;0702;69 2 01 07300;244 (349)</t>
  </si>
  <si>
    <t>3.2.23.</t>
  </si>
  <si>
    <t>3.2.24.</t>
  </si>
  <si>
    <t>строй.материалы</t>
  </si>
  <si>
    <t>счетчик на воду</t>
  </si>
  <si>
    <t>3.4.4.</t>
  </si>
  <si>
    <t>075;0702;69 2 01 07300;831 (297)</t>
  </si>
  <si>
    <t>3.4.5.</t>
  </si>
  <si>
    <t>6.19</t>
  </si>
  <si>
    <t>075;0702;69 2 06 073Г0;244 (225)</t>
  </si>
  <si>
    <t>075;0702;69 2 06 073Г0;244 (226)</t>
  </si>
  <si>
    <t>6.20</t>
  </si>
  <si>
    <t>6.21</t>
  </si>
  <si>
    <t>Уплата иных платежей (кредиторка)</t>
  </si>
  <si>
    <t>075;0702;69 2 05 78А00;111 211</t>
  </si>
  <si>
    <t>декабря</t>
  </si>
  <si>
    <t>холодильник</t>
  </si>
  <si>
    <t>075;0702;69 2 06 073Г0;853 (297)</t>
  </si>
  <si>
    <t>075;0702;69 2 01 07300;853 (297)</t>
  </si>
  <si>
    <t xml:space="preserve">1.5. Общая балансовая стоимость движимого муниципального имущества на дату составления Плана 2 571 355,25 рублей,
</t>
  </si>
  <si>
    <r>
      <t>на 01 января   20</t>
    </r>
    <r>
      <rPr>
        <u val="single"/>
        <sz val="12"/>
        <rFont val="Times New Roman"/>
        <family val="1"/>
      </rPr>
      <t xml:space="preserve"> 20 </t>
    </r>
    <r>
      <rPr>
        <sz val="12"/>
        <rFont val="Times New Roman"/>
        <family val="1"/>
      </rPr>
      <t>г.</t>
    </r>
  </si>
  <si>
    <t>31</t>
  </si>
  <si>
    <t>на  01 января   2019 г.</t>
  </si>
  <si>
    <t>31.12.2019</t>
  </si>
  <si>
    <t>01 января</t>
  </si>
  <si>
    <r>
      <t>20</t>
    </r>
    <r>
      <rPr>
        <u val="single"/>
        <sz val="12"/>
        <rFont val="Times New Roman"/>
        <family val="1"/>
      </rPr>
      <t xml:space="preserve"> 20  </t>
    </r>
    <r>
      <rPr>
        <sz val="12"/>
        <rFont val="Times New Roman"/>
        <family val="1"/>
      </rPr>
      <t xml:space="preserve"> г.</t>
    </r>
  </si>
  <si>
    <r>
      <t xml:space="preserve">на  01 января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2020 г.</t>
    </r>
  </si>
  <si>
    <t>на 2020г. очередной финансовый год</t>
  </si>
  <si>
    <r>
      <t>на 20</t>
    </r>
    <r>
      <rPr>
        <u val="single"/>
        <sz val="12"/>
        <rFont val="Times New Roman"/>
        <family val="1"/>
      </rPr>
      <t xml:space="preserve"> 20 </t>
    </r>
    <r>
      <rPr>
        <sz val="12"/>
        <rFont val="Times New Roman"/>
        <family val="1"/>
      </rPr>
      <t>г. очередной финансовый год</t>
    </r>
  </si>
  <si>
    <r>
      <t xml:space="preserve">на 01 января  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 xml:space="preserve"> 20  </t>
    </r>
    <r>
      <rPr>
        <sz val="12"/>
        <rFont val="Times New Roman"/>
        <family val="1"/>
      </rPr>
      <t>г.</t>
    </r>
  </si>
  <si>
    <t>"31"  декабря  2019 г.</t>
  </si>
  <si>
    <t>Расчеты (обоснования) к плану финансово-хозяйственной деятельности муниципального бюдженого учреждения по состоянию на 01.01.2020г.</t>
  </si>
  <si>
    <t>обслуживание пожарной сигнализации</t>
  </si>
  <si>
    <t>оплата прочих работ,услуг</t>
  </si>
  <si>
    <t>приобретение основных средств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</si>
</sst>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26" borderId="10" xfId="0" applyNumberFormat="1" applyFont="1" applyFill="1" applyBorder="1" applyAlignment="1">
      <alignment horizontal="right" wrapText="1"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217" fontId="1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27" borderId="10" xfId="54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2" fillId="28" borderId="10" xfId="54" applyFont="1" applyFill="1" applyBorder="1" applyAlignment="1">
      <alignment horizontal="center"/>
      <protection/>
    </xf>
    <xf numFmtId="0" fontId="32" fillId="2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4" fontId="1" fillId="27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 wrapText="1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/>
      <protection/>
    </xf>
    <xf numFmtId="0" fontId="4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2" fontId="33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0" fontId="1" fillId="30" borderId="10" xfId="54" applyFont="1" applyFill="1" applyBorder="1" applyAlignment="1">
      <alignment horizontal="center" wrapText="1"/>
      <protection/>
    </xf>
    <xf numFmtId="0" fontId="37" fillId="29" borderId="10" xfId="0" applyFont="1" applyFill="1" applyBorder="1" applyAlignment="1">
      <alignment horizontal="center" wrapText="1"/>
    </xf>
    <xf numFmtId="4" fontId="4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26" borderId="10" xfId="54" applyFont="1" applyFill="1" applyBorder="1" applyAlignment="1">
      <alignment vertical="top" wrapText="1"/>
      <protection/>
    </xf>
    <xf numFmtId="217" fontId="1" fillId="26" borderId="10" xfId="64" applyNumberFormat="1" applyFont="1" applyFill="1" applyBorder="1" applyAlignment="1">
      <alignment vertical="center" wrapText="1"/>
    </xf>
    <xf numFmtId="0" fontId="32" fillId="29" borderId="10" xfId="54" applyFont="1" applyFill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0" fillId="0" borderId="10" xfId="53" applyBorder="1" applyAlignment="1">
      <alignment wrapText="1"/>
      <protection/>
    </xf>
    <xf numFmtId="0" fontId="1" fillId="30" borderId="10" xfId="54" applyFont="1" applyFill="1" applyBorder="1" applyAlignment="1">
      <alignment horizontal="center"/>
      <protection/>
    </xf>
    <xf numFmtId="217" fontId="1" fillId="26" borderId="10" xfId="54" applyNumberFormat="1" applyFont="1" applyFill="1" applyBorder="1" applyAlignment="1">
      <alignment wrapText="1"/>
      <protection/>
    </xf>
    <xf numFmtId="217" fontId="1" fillId="26" borderId="10" xfId="54" applyNumberFormat="1" applyFont="1" applyFill="1" applyBorder="1" applyAlignment="1">
      <alignment vertical="center" wrapText="1"/>
      <protection/>
    </xf>
    <xf numFmtId="4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center"/>
    </xf>
    <xf numFmtId="0" fontId="33" fillId="0" borderId="10" xfId="5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" fillId="29" borderId="10" xfId="54" applyFont="1" applyFill="1" applyBorder="1" applyAlignment="1">
      <alignment horizontal="center" wrapText="1"/>
      <protection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4" fontId="29" fillId="0" borderId="0" xfId="0" applyNumberFormat="1" applyFont="1" applyAlignment="1">
      <alignment/>
    </xf>
    <xf numFmtId="0" fontId="1" fillId="0" borderId="0" xfId="54" applyFont="1" applyAlignment="1">
      <alignment/>
      <protection/>
    </xf>
    <xf numFmtId="0" fontId="1" fillId="0" borderId="0" xfId="54" applyFont="1" applyBorder="1" applyAlignment="1">
      <alignment/>
      <protection/>
    </xf>
    <xf numFmtId="0" fontId="32" fillId="29" borderId="10" xfId="54" applyFont="1" applyFill="1" applyBorder="1" applyAlignment="1">
      <alignment horizontal="center" vertical="center"/>
      <protection/>
    </xf>
    <xf numFmtId="0" fontId="33" fillId="0" borderId="15" xfId="0" applyFont="1" applyBorder="1" applyAlignment="1">
      <alignment vertical="center" wrapText="1"/>
    </xf>
    <xf numFmtId="2" fontId="33" fillId="0" borderId="10" xfId="0" applyNumberFormat="1" applyFont="1" applyBorder="1" applyAlignment="1">
      <alignment vertical="center"/>
    </xf>
    <xf numFmtId="4" fontId="1" fillId="26" borderId="1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1" fillId="26" borderId="10" xfId="54" applyFont="1" applyFill="1" applyBorder="1" applyAlignment="1">
      <alignment horizontal="center" vertical="center" wrapText="1"/>
      <protection/>
    </xf>
    <xf numFmtId="0" fontId="1" fillId="31" borderId="10" xfId="54" applyFont="1" applyFill="1" applyBorder="1" applyAlignment="1">
      <alignment horizontal="center" wrapText="1"/>
      <protection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7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1" fillId="0" borderId="17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8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8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5" xfId="0" applyFont="1" applyBorder="1" applyAlignment="1">
      <alignment/>
    </xf>
    <xf numFmtId="16" fontId="40" fillId="0" borderId="0" xfId="0" applyNumberFormat="1" applyFont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16" fontId="40" fillId="0" borderId="0" xfId="0" applyNumberFormat="1" applyFont="1" applyAlignment="1">
      <alignment wrapText="1"/>
    </xf>
    <xf numFmtId="4" fontId="40" fillId="0" borderId="12" xfId="0" applyNumberFormat="1" applyFont="1" applyBorder="1" applyAlignment="1">
      <alignment horizontal="right" vertical="center" wrapText="1"/>
    </xf>
    <xf numFmtId="4" fontId="40" fillId="0" borderId="16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9" fontId="40" fillId="0" borderId="12" xfId="0" applyNumberFormat="1" applyFont="1" applyBorder="1" applyAlignment="1">
      <alignment horizontal="center" wrapText="1"/>
    </xf>
    <xf numFmtId="49" fontId="40" fillId="0" borderId="16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wrapText="1" shrinkToFi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 wrapText="1"/>
    </xf>
    <xf numFmtId="0" fontId="40" fillId="0" borderId="20" xfId="0" applyFont="1" applyBorder="1" applyAlignment="1">
      <alignment horizontal="right" vertical="center" wrapText="1"/>
    </xf>
    <xf numFmtId="0" fontId="40" fillId="0" borderId="2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2" fillId="0" borderId="0" xfId="0" applyFont="1" applyAlignment="1">
      <alignment horizont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29" fillId="0" borderId="10" xfId="0" applyNumberFormat="1" applyFont="1" applyBorder="1" applyAlignment="1">
      <alignment wrapText="1"/>
    </xf>
    <xf numFmtId="4" fontId="29" fillId="0" borderId="11" xfId="0" applyNumberFormat="1" applyFont="1" applyBorder="1" applyAlignment="1">
      <alignment horizontal="right" wrapText="1"/>
    </xf>
    <xf numFmtId="4" fontId="29" fillId="0" borderId="15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4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" fontId="40" fillId="0" borderId="11" xfId="0" applyNumberFormat="1" applyFon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9" fillId="0" borderId="11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4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0" fillId="0" borderId="15" xfId="0" applyFont="1" applyBorder="1" applyAlignment="1">
      <alignment horizontal="center" wrapText="1"/>
    </xf>
    <xf numFmtId="4" fontId="40" fillId="0" borderId="15" xfId="0" applyNumberFormat="1" applyFont="1" applyBorder="1" applyAlignment="1">
      <alignment horizontal="right" wrapText="1"/>
    </xf>
    <xf numFmtId="0" fontId="33" fillId="0" borderId="11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4" fontId="33" fillId="0" borderId="15" xfId="0" applyNumberFormat="1" applyFont="1" applyBorder="1" applyAlignment="1">
      <alignment horizontal="righ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4" fontId="0" fillId="0" borderId="11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40" fillId="0" borderId="11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4" fontId="33" fillId="0" borderId="11" xfId="0" applyNumberFormat="1" applyFont="1" applyBorder="1" applyAlignment="1">
      <alignment wrapText="1"/>
    </xf>
    <xf numFmtId="4" fontId="33" fillId="0" borderId="15" xfId="0" applyNumberFormat="1" applyFont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 shrinkToFit="1"/>
    </xf>
    <xf numFmtId="2" fontId="0" fillId="0" borderId="10" xfId="0" applyNumberFormat="1" applyBorder="1" applyAlignment="1">
      <alignment wrapText="1"/>
    </xf>
    <xf numFmtId="2" fontId="40" fillId="0" borderId="10" xfId="0" applyNumberFormat="1" applyFont="1" applyBorder="1" applyAlignment="1">
      <alignment wrapText="1"/>
    </xf>
    <xf numFmtId="217" fontId="25" fillId="26" borderId="10" xfId="54" applyNumberFormat="1" applyFont="1" applyFill="1" applyBorder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">
      <selection activeCell="DW17" sqref="DW17"/>
    </sheetView>
  </sheetViews>
  <sheetFormatPr defaultColWidth="9.140625" defaultRowHeight="12.75"/>
  <cols>
    <col min="1" max="24" width="0.85546875" style="77" customWidth="1"/>
    <col min="25" max="25" width="1.28515625" style="77" customWidth="1"/>
    <col min="26" max="73" width="0.85546875" style="77" customWidth="1"/>
    <col min="74" max="75" width="0.9921875" style="77" customWidth="1"/>
    <col min="76" max="76" width="1.1484375" style="77" customWidth="1"/>
    <col min="77" max="101" width="0.85546875" style="77" customWidth="1"/>
    <col min="102" max="102" width="0.5625" style="77" customWidth="1"/>
    <col min="103" max="103" width="6.140625" style="77" hidden="1" customWidth="1"/>
    <col min="104" max="104" width="3.00390625" style="77" hidden="1" customWidth="1"/>
    <col min="105" max="136" width="0.85546875" style="77" customWidth="1"/>
    <col min="137" max="137" width="1.28515625" style="77" customWidth="1"/>
    <col min="138" max="146" width="0.85546875" style="77" customWidth="1"/>
  </cols>
  <sheetData>
    <row r="1" s="76" customFormat="1" ht="11.25" customHeight="1"/>
    <row r="2" s="76" customFormat="1" ht="11.25" customHeight="1"/>
    <row r="3" spans="1:146" s="76" customFormat="1" ht="20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77"/>
      <c r="BB3" s="77"/>
      <c r="BC3" s="77"/>
      <c r="BD3" s="77"/>
      <c r="BE3" s="194" t="s">
        <v>211</v>
      </c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I3" s="194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</row>
    <row r="4" spans="1:146" s="76" customFormat="1" ht="77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77"/>
      <c r="BB4" s="77"/>
      <c r="BC4" s="77"/>
      <c r="BD4" s="77"/>
      <c r="BE4" s="196" t="s">
        <v>286</v>
      </c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I4" s="196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</row>
    <row r="5" spans="1:147" s="76" customFormat="1" ht="14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7"/>
      <c r="BB5" s="77"/>
      <c r="BC5" s="77"/>
      <c r="BD5" s="77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9"/>
      <c r="BV5" s="79"/>
      <c r="BW5" s="79"/>
      <c r="BX5" s="79"/>
      <c r="BY5" s="197" t="s">
        <v>282</v>
      </c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198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80"/>
    </row>
    <row r="6" spans="1:147" s="77" customFormat="1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76"/>
      <c r="BB6" s="76"/>
      <c r="BC6" s="76"/>
      <c r="BD6" s="76"/>
      <c r="BE6" s="200" t="s">
        <v>212</v>
      </c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 t="s">
        <v>213</v>
      </c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81"/>
    </row>
    <row r="7" spans="1:147" s="77" customFormat="1" ht="12" customHeight="1">
      <c r="A7" s="81"/>
      <c r="B7" s="81"/>
      <c r="C7" s="81"/>
      <c r="D7" s="81"/>
      <c r="E7" s="81"/>
      <c r="F7" s="81"/>
      <c r="G7" s="81"/>
      <c r="H7" s="81"/>
      <c r="I7" s="83"/>
      <c r="J7" s="87"/>
      <c r="K7" s="87"/>
      <c r="L7" s="87"/>
      <c r="M7" s="87"/>
      <c r="N7" s="81"/>
      <c r="O7" s="81"/>
      <c r="P7" s="8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21"/>
      <c r="AJ7" s="121"/>
      <c r="AK7" s="121"/>
      <c r="AL7" s="121"/>
      <c r="AM7" s="124"/>
      <c r="AN7" s="124"/>
      <c r="AO7" s="124"/>
      <c r="AP7" s="124"/>
      <c r="AQ7" s="81"/>
      <c r="AR7" s="81"/>
      <c r="AS7" s="81"/>
      <c r="AT7" s="81"/>
      <c r="AU7" s="81"/>
      <c r="AV7" s="81"/>
      <c r="AW7" s="81"/>
      <c r="AX7" s="81"/>
      <c r="AY7" s="81"/>
      <c r="AZ7" s="81"/>
      <c r="BM7" s="82" t="s">
        <v>214</v>
      </c>
      <c r="BN7" s="202" t="s">
        <v>545</v>
      </c>
      <c r="BO7" s="202"/>
      <c r="BP7" s="202"/>
      <c r="BQ7" s="202"/>
      <c r="BR7" s="77" t="s">
        <v>214</v>
      </c>
      <c r="BU7" s="202" t="s">
        <v>539</v>
      </c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3">
        <v>20</v>
      </c>
      <c r="CK7" s="203"/>
      <c r="CL7" s="203"/>
      <c r="CM7" s="203"/>
      <c r="CN7" s="204" t="s">
        <v>481</v>
      </c>
      <c r="CO7" s="204"/>
      <c r="CP7" s="204"/>
      <c r="CQ7" s="204"/>
      <c r="CR7" s="77" t="s">
        <v>215</v>
      </c>
      <c r="DI7" s="81"/>
      <c r="DJ7" s="81"/>
      <c r="DK7" s="81"/>
      <c r="DL7" s="81"/>
      <c r="DM7" s="81"/>
      <c r="DN7" s="81"/>
      <c r="DO7" s="81"/>
      <c r="DP7" s="81"/>
      <c r="DQ7" s="83"/>
      <c r="DR7" s="205"/>
      <c r="DS7" s="205"/>
      <c r="DT7" s="205"/>
      <c r="DU7" s="205"/>
      <c r="DV7" s="81"/>
      <c r="DW7" s="81"/>
      <c r="DX7" s="81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81"/>
    </row>
    <row r="8" spans="1:147" s="77" customFormat="1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</row>
    <row r="9" spans="1:147" s="77" customFormat="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</row>
    <row r="10" spans="113:147" s="76" customFormat="1" ht="32.25" customHeight="1"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</row>
    <row r="11" spans="113:147" s="77" customFormat="1" ht="15"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</row>
    <row r="12" spans="113:147" s="76" customFormat="1" ht="13.5" customHeight="1"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</row>
    <row r="13" spans="113:147" s="77" customFormat="1" ht="15.75" customHeight="1"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</row>
    <row r="14" spans="100:147" s="77" customFormat="1" ht="15">
      <c r="CV14" s="84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</row>
    <row r="15" spans="100:147" s="77" customFormat="1" ht="15">
      <c r="CV15" s="84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</row>
    <row r="16" spans="1:147" s="77" customFormat="1" ht="16.5">
      <c r="A16" s="207" t="s">
        <v>216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I16" s="208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81"/>
    </row>
    <row r="17" spans="28:147" s="85" customFormat="1" ht="21" customHeight="1">
      <c r="AB17" s="208" t="s">
        <v>546</v>
      </c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86"/>
      <c r="BR17" s="86"/>
      <c r="BS17" s="86"/>
      <c r="BT17" s="86"/>
      <c r="BU17" s="86"/>
      <c r="BV17" s="86"/>
      <c r="BW17" s="87"/>
      <c r="BX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9"/>
      <c r="EH17" s="89"/>
      <c r="EI17" s="89"/>
      <c r="EJ17" s="90"/>
      <c r="EK17" s="88"/>
      <c r="EL17" s="88"/>
      <c r="EM17" s="88"/>
      <c r="EN17" s="88"/>
      <c r="EO17" s="88"/>
      <c r="EP17" s="88"/>
      <c r="EQ17" s="88"/>
    </row>
    <row r="18" spans="113:147" s="77" customFormat="1" ht="15"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</row>
    <row r="19" spans="84:147" s="77" customFormat="1" ht="15"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</row>
    <row r="20" spans="72:147" s="77" customFormat="1" ht="30" customHeight="1">
      <c r="BT20" s="210" t="s">
        <v>217</v>
      </c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92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</row>
    <row r="21" spans="25:147" s="77" customFormat="1" ht="15">
      <c r="Y21" s="82" t="s">
        <v>214</v>
      </c>
      <c r="Z21" s="202" t="s">
        <v>545</v>
      </c>
      <c r="AA21" s="202"/>
      <c r="AB21" s="202"/>
      <c r="AC21" s="202"/>
      <c r="AD21" s="77" t="s">
        <v>214</v>
      </c>
      <c r="AG21" s="202" t="s">
        <v>539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3">
        <v>20</v>
      </c>
      <c r="AZ21" s="203"/>
      <c r="BA21" s="203"/>
      <c r="BB21" s="203"/>
      <c r="BC21" s="204" t="s">
        <v>481</v>
      </c>
      <c r="BD21" s="204"/>
      <c r="BE21" s="204"/>
      <c r="BF21" s="204"/>
      <c r="BG21" s="77" t="s">
        <v>215</v>
      </c>
      <c r="BT21" s="93" t="s">
        <v>218</v>
      </c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206" t="s">
        <v>547</v>
      </c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3"/>
      <c r="EH21" s="205"/>
      <c r="EI21" s="205"/>
      <c r="EJ21" s="205"/>
      <c r="EK21" s="205"/>
      <c r="EL21" s="81"/>
      <c r="EM21" s="81"/>
      <c r="EN21" s="81"/>
      <c r="EO21" s="205"/>
      <c r="EP21" s="201"/>
      <c r="EQ21" s="81"/>
    </row>
    <row r="22" spans="72:147" s="77" customFormat="1" ht="15"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82"/>
      <c r="CE22" s="92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</row>
    <row r="23" spans="72:147" s="77" customFormat="1" ht="15"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82"/>
      <c r="CE23" s="92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</row>
    <row r="24" spans="1:147" s="77" customFormat="1" ht="15" customHeight="1">
      <c r="A24" s="93" t="s">
        <v>219</v>
      </c>
      <c r="W24" s="211" t="s">
        <v>287</v>
      </c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94"/>
      <c r="BT24" s="93" t="s">
        <v>220</v>
      </c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206" t="s">
        <v>283</v>
      </c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I24" s="95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21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81"/>
    </row>
    <row r="25" spans="1:147" s="77" customFormat="1" ht="15">
      <c r="A25" s="93" t="s">
        <v>221</v>
      </c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94"/>
      <c r="BT25" s="93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I25" s="95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81"/>
    </row>
    <row r="26" spans="1:147" s="77" customFormat="1" ht="15">
      <c r="A26" s="93" t="s">
        <v>222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96"/>
      <c r="V26" s="97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94"/>
      <c r="BT26" s="91"/>
      <c r="BV26" s="98"/>
      <c r="CD26" s="99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I26" s="95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96"/>
      <c r="ED26" s="97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81"/>
    </row>
    <row r="27" spans="1:147" s="77" customFormat="1" ht="29.25" customHeight="1">
      <c r="A27" s="93" t="s">
        <v>223</v>
      </c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94"/>
      <c r="BT27" s="91"/>
      <c r="BV27" s="98"/>
      <c r="CD27" s="99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I27" s="95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81"/>
    </row>
    <row r="28" spans="44:105" s="77" customFormat="1" ht="10.5" customHeight="1"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V28" s="98"/>
      <c r="CD28" s="82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</row>
    <row r="29" spans="1:146" s="98" customFormat="1" ht="19.5" customHeight="1">
      <c r="A29" s="98" t="s">
        <v>224</v>
      </c>
      <c r="W29" s="215" t="s">
        <v>284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101"/>
      <c r="CD29" s="102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EE29" s="217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</row>
    <row r="30" spans="1:113" s="98" customFormat="1" ht="27" customHeight="1">
      <c r="A30" s="103" t="s">
        <v>225</v>
      </c>
      <c r="BT30" s="103" t="s">
        <v>226</v>
      </c>
      <c r="CF30" s="216" t="s">
        <v>227</v>
      </c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I30" s="103"/>
    </row>
    <row r="31" spans="1:113" s="105" customFormat="1" ht="6" customHeight="1">
      <c r="A31" s="104"/>
      <c r="BX31" s="104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I31" s="104"/>
    </row>
    <row r="32" spans="1:146" s="77" customFormat="1" ht="14.25" customHeight="1">
      <c r="A32" s="93" t="s">
        <v>228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219" t="s">
        <v>288</v>
      </c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I32" s="93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219"/>
      <c r="EJ32" s="214"/>
      <c r="EK32" s="214"/>
      <c r="EL32" s="214"/>
      <c r="EM32" s="214"/>
      <c r="EN32" s="214"/>
      <c r="EO32" s="214"/>
      <c r="EP32" s="214"/>
    </row>
    <row r="33" spans="1:146" s="77" customFormat="1" ht="14.25" customHeight="1">
      <c r="A33" s="93" t="s">
        <v>229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I33" s="93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214"/>
      <c r="EJ33" s="214"/>
      <c r="EK33" s="214"/>
      <c r="EL33" s="214"/>
      <c r="EM33" s="214"/>
      <c r="EN33" s="214"/>
      <c r="EO33" s="214"/>
      <c r="EP33" s="214"/>
    </row>
    <row r="34" spans="1:146" s="77" customFormat="1" ht="14.25" customHeight="1">
      <c r="A34" s="93" t="s">
        <v>230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I34" s="93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214"/>
      <c r="EJ34" s="214"/>
      <c r="EK34" s="214"/>
      <c r="EL34" s="214"/>
      <c r="EM34" s="214"/>
      <c r="EN34" s="214"/>
      <c r="EO34" s="214"/>
      <c r="EP34" s="214"/>
    </row>
    <row r="35" spans="1:146" s="77" customFormat="1" ht="15" customHeight="1">
      <c r="A35" s="93" t="s">
        <v>231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I35" s="93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214"/>
      <c r="EJ35" s="214"/>
      <c r="EK35" s="214"/>
      <c r="EL35" s="214"/>
      <c r="EM35" s="214"/>
      <c r="EN35" s="214"/>
      <c r="EO35" s="214"/>
      <c r="EP35" s="214"/>
    </row>
    <row r="36" spans="1:146" s="77" customFormat="1" ht="12" customHeight="1">
      <c r="A36" s="9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9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I36" s="93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</row>
    <row r="37" spans="1:146" s="77" customFormat="1" ht="14.25" customHeight="1">
      <c r="A37" s="93" t="s">
        <v>232</v>
      </c>
      <c r="AA37" s="213" t="s">
        <v>285</v>
      </c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I37" s="93"/>
      <c r="EI37" s="213"/>
      <c r="EJ37" s="214"/>
      <c r="EK37" s="214"/>
      <c r="EL37" s="214"/>
      <c r="EM37" s="214"/>
      <c r="EN37" s="214"/>
      <c r="EO37" s="214"/>
      <c r="EP37" s="214"/>
    </row>
    <row r="38" spans="1:146" s="77" customFormat="1" ht="14.25" customHeight="1">
      <c r="A38" s="93" t="s">
        <v>233</v>
      </c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I38" s="93"/>
      <c r="EI38" s="214"/>
      <c r="EJ38" s="214"/>
      <c r="EK38" s="214"/>
      <c r="EL38" s="214"/>
      <c r="EM38" s="214"/>
      <c r="EN38" s="214"/>
      <c r="EO38" s="214"/>
      <c r="EP38" s="214"/>
    </row>
    <row r="39" spans="1:146" s="77" customFormat="1" ht="14.25" customHeight="1">
      <c r="A39" s="93" t="s">
        <v>234</v>
      </c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I39" s="93"/>
      <c r="EI39" s="214"/>
      <c r="EJ39" s="214"/>
      <c r="EK39" s="214"/>
      <c r="EL39" s="214"/>
      <c r="EM39" s="214"/>
      <c r="EN39" s="214"/>
      <c r="EO39" s="214"/>
      <c r="EP39" s="214"/>
    </row>
    <row r="40" spans="1:146" s="77" customFormat="1" ht="14.25" customHeight="1">
      <c r="A40" s="93" t="s">
        <v>235</v>
      </c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I40" s="93"/>
      <c r="EI40" s="214"/>
      <c r="EJ40" s="214"/>
      <c r="EK40" s="214"/>
      <c r="EL40" s="214"/>
      <c r="EM40" s="214"/>
      <c r="EN40" s="214"/>
      <c r="EO40" s="214"/>
      <c r="EP40" s="214"/>
    </row>
    <row r="41" spans="1:146" s="77" customFormat="1" ht="14.25" customHeight="1">
      <c r="A41" s="93" t="s">
        <v>223</v>
      </c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I41" s="93"/>
      <c r="EI41" s="214"/>
      <c r="EJ41" s="214"/>
      <c r="EK41" s="214"/>
      <c r="EL41" s="214"/>
      <c r="EM41" s="214"/>
      <c r="EN41" s="214"/>
      <c r="EO41" s="214"/>
      <c r="EP41" s="214"/>
    </row>
    <row r="42" s="77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H82" sqref="H82"/>
    </sheetView>
  </sheetViews>
  <sheetFormatPr defaultColWidth="9.140625" defaultRowHeight="12.75"/>
  <cols>
    <col min="1" max="1" width="12.7109375" style="0" customWidth="1"/>
    <col min="2" max="2" width="15.140625" style="0" customWidth="1"/>
    <col min="3" max="10" width="12.7109375" style="0" customWidth="1"/>
    <col min="11" max="11" width="15.140625" style="0" customWidth="1"/>
  </cols>
  <sheetData>
    <row r="1" spans="3:9" ht="12.75">
      <c r="C1" s="260" t="s">
        <v>555</v>
      </c>
      <c r="D1" s="260"/>
      <c r="E1" s="260"/>
      <c r="F1" s="260"/>
      <c r="G1" s="260"/>
      <c r="H1" s="260"/>
      <c r="I1" s="260"/>
    </row>
    <row r="2" spans="3:9" ht="12.75">
      <c r="C2" s="260"/>
      <c r="D2" s="260"/>
      <c r="E2" s="260"/>
      <c r="F2" s="260"/>
      <c r="G2" s="260"/>
      <c r="H2" s="260"/>
      <c r="I2" s="260"/>
    </row>
    <row r="3" spans="3:9" ht="12.75">
      <c r="C3" s="260"/>
      <c r="D3" s="260"/>
      <c r="E3" s="260"/>
      <c r="F3" s="260"/>
      <c r="G3" s="260"/>
      <c r="H3" s="260"/>
      <c r="I3" s="260"/>
    </row>
    <row r="4" spans="3:9" ht="12.75">
      <c r="C4" s="260"/>
      <c r="D4" s="260"/>
      <c r="E4" s="260"/>
      <c r="F4" s="260"/>
      <c r="G4" s="260"/>
      <c r="H4" s="260"/>
      <c r="I4" s="260"/>
    </row>
    <row r="6" spans="4:7" ht="15">
      <c r="D6" s="261" t="s">
        <v>323</v>
      </c>
      <c r="E6" s="261"/>
      <c r="F6" s="261"/>
      <c r="G6" s="261"/>
    </row>
    <row r="9" spans="4:7" ht="15">
      <c r="D9" s="262" t="s">
        <v>324</v>
      </c>
      <c r="E9" s="262"/>
      <c r="F9" s="262"/>
      <c r="G9" s="262"/>
    </row>
    <row r="11" spans="3:9" ht="15">
      <c r="C11" s="263" t="s">
        <v>438</v>
      </c>
      <c r="D11" s="263"/>
      <c r="E11" s="263"/>
      <c r="F11" s="263"/>
      <c r="G11" s="263"/>
      <c r="H11" s="263"/>
      <c r="I11" s="245"/>
    </row>
    <row r="14" spans="1:9" ht="15">
      <c r="A14" s="261" t="s">
        <v>326</v>
      </c>
      <c r="B14" s="264"/>
      <c r="C14" s="264"/>
      <c r="D14" s="264"/>
      <c r="E14" s="264"/>
      <c r="F14" s="264"/>
      <c r="G14" s="264"/>
      <c r="I14" s="156"/>
    </row>
    <row r="16" spans="1:11" ht="15">
      <c r="A16" s="265" t="s">
        <v>327</v>
      </c>
      <c r="B16" s="265" t="s">
        <v>328</v>
      </c>
      <c r="C16" s="265" t="s">
        <v>329</v>
      </c>
      <c r="D16" s="267" t="s">
        <v>330</v>
      </c>
      <c r="E16" s="268"/>
      <c r="F16" s="268"/>
      <c r="G16" s="269"/>
      <c r="H16" s="265" t="s">
        <v>331</v>
      </c>
      <c r="I16" s="265" t="s">
        <v>332</v>
      </c>
      <c r="J16" s="265" t="s">
        <v>333</v>
      </c>
      <c r="K16" s="270" t="s">
        <v>334</v>
      </c>
    </row>
    <row r="17" spans="1:11" ht="15">
      <c r="A17" s="266"/>
      <c r="B17" s="266"/>
      <c r="C17" s="266"/>
      <c r="D17" s="271" t="s">
        <v>23</v>
      </c>
      <c r="E17" s="272" t="s">
        <v>6</v>
      </c>
      <c r="F17" s="273"/>
      <c r="G17" s="274"/>
      <c r="H17" s="265"/>
      <c r="I17" s="265"/>
      <c r="J17" s="265"/>
      <c r="K17" s="270"/>
    </row>
    <row r="18" spans="1:11" ht="60">
      <c r="A18" s="266"/>
      <c r="B18" s="266"/>
      <c r="C18" s="266"/>
      <c r="D18" s="271"/>
      <c r="E18" s="154" t="s">
        <v>335</v>
      </c>
      <c r="F18" s="154" t="s">
        <v>336</v>
      </c>
      <c r="G18" s="154" t="s">
        <v>337</v>
      </c>
      <c r="H18" s="265"/>
      <c r="I18" s="265"/>
      <c r="J18" s="265"/>
      <c r="K18" s="270"/>
    </row>
    <row r="19" spans="1:11" ht="15">
      <c r="A19" s="139">
        <v>1</v>
      </c>
      <c r="B19" s="139">
        <v>2</v>
      </c>
      <c r="C19" s="139">
        <v>3</v>
      </c>
      <c r="D19" s="139">
        <v>4</v>
      </c>
      <c r="E19" s="139">
        <v>5</v>
      </c>
      <c r="F19" s="139">
        <v>6</v>
      </c>
      <c r="G19" s="139">
        <v>7</v>
      </c>
      <c r="H19" s="139">
        <v>8</v>
      </c>
      <c r="I19" s="139">
        <v>9</v>
      </c>
      <c r="J19" s="139">
        <v>10</v>
      </c>
      <c r="K19" s="139">
        <v>11</v>
      </c>
    </row>
    <row r="20" spans="1:13" ht="31.5" customHeight="1">
      <c r="A20" s="139">
        <v>1</v>
      </c>
      <c r="B20" s="155" t="s">
        <v>342</v>
      </c>
      <c r="C20" s="165"/>
      <c r="D20" s="165">
        <f>E20+F20+G20</f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1.15</v>
      </c>
      <c r="J20" s="165"/>
      <c r="K20" s="165"/>
      <c r="L20" s="142"/>
      <c r="M20" s="140"/>
    </row>
    <row r="21" spans="1:13" ht="15">
      <c r="A21" s="275" t="s">
        <v>343</v>
      </c>
      <c r="B21" s="276"/>
      <c r="C21" s="175">
        <f>SUM(C20:C20)</f>
        <v>0</v>
      </c>
      <c r="D21" s="165">
        <f>SUM(D20:D20)</f>
        <v>0</v>
      </c>
      <c r="E21" s="176" t="s">
        <v>344</v>
      </c>
      <c r="F21" s="176" t="s">
        <v>344</v>
      </c>
      <c r="G21" s="176" t="s">
        <v>344</v>
      </c>
      <c r="H21" s="176" t="s">
        <v>344</v>
      </c>
      <c r="I21" s="176" t="s">
        <v>344</v>
      </c>
      <c r="J21" s="176" t="s">
        <v>344</v>
      </c>
      <c r="K21" s="165"/>
      <c r="L21" s="141"/>
      <c r="M21" s="141"/>
    </row>
    <row r="24" spans="3:8" ht="30.75" customHeight="1">
      <c r="C24" s="277" t="s">
        <v>345</v>
      </c>
      <c r="D24" s="277"/>
      <c r="E24" s="277"/>
      <c r="F24" s="277"/>
      <c r="G24" s="277"/>
      <c r="H24" s="277"/>
    </row>
    <row r="26" spans="1:7" ht="12.75">
      <c r="A26" s="265" t="s">
        <v>327</v>
      </c>
      <c r="B26" s="265" t="s">
        <v>346</v>
      </c>
      <c r="C26" s="278" t="s">
        <v>347</v>
      </c>
      <c r="D26" s="279"/>
      <c r="E26" s="284" t="s">
        <v>348</v>
      </c>
      <c r="F26" s="284" t="s">
        <v>349</v>
      </c>
      <c r="G26" s="284" t="s">
        <v>350</v>
      </c>
    </row>
    <row r="27" spans="1:7" ht="12.75">
      <c r="A27" s="265"/>
      <c r="B27" s="265"/>
      <c r="C27" s="280"/>
      <c r="D27" s="281"/>
      <c r="E27" s="285"/>
      <c r="F27" s="285"/>
      <c r="G27" s="285"/>
    </row>
    <row r="28" spans="1:7" ht="23.25" customHeight="1">
      <c r="A28" s="265"/>
      <c r="B28" s="265"/>
      <c r="C28" s="282"/>
      <c r="D28" s="283"/>
      <c r="E28" s="286"/>
      <c r="F28" s="286"/>
      <c r="G28" s="286"/>
    </row>
    <row r="29" spans="1:7" ht="12.75">
      <c r="A29" s="145">
        <v>1</v>
      </c>
      <c r="B29" s="145">
        <v>2</v>
      </c>
      <c r="C29" s="287">
        <v>3</v>
      </c>
      <c r="D29" s="288"/>
      <c r="E29" s="145">
        <v>4</v>
      </c>
      <c r="F29" s="145">
        <v>5</v>
      </c>
      <c r="G29" s="145">
        <v>6</v>
      </c>
    </row>
    <row r="30" spans="1:7" ht="26.25" customHeight="1">
      <c r="A30" s="145"/>
      <c r="B30" s="145"/>
      <c r="C30" s="256"/>
      <c r="D30" s="257"/>
      <c r="E30" s="145"/>
      <c r="F30" s="145"/>
      <c r="G30" s="145">
        <f>C30*D30*E30</f>
        <v>0</v>
      </c>
    </row>
    <row r="31" spans="1:7" ht="15">
      <c r="A31" s="275" t="s">
        <v>343</v>
      </c>
      <c r="B31" s="276"/>
      <c r="C31" s="289" t="s">
        <v>344</v>
      </c>
      <c r="D31" s="288"/>
      <c r="E31" s="139" t="s">
        <v>344</v>
      </c>
      <c r="F31" s="139" t="s">
        <v>344</v>
      </c>
      <c r="G31" s="139">
        <f>SUM(G30)</f>
        <v>0</v>
      </c>
    </row>
    <row r="34" spans="3:8" ht="15">
      <c r="C34" s="290" t="s">
        <v>351</v>
      </c>
      <c r="D34" s="290"/>
      <c r="E34" s="290"/>
      <c r="F34" s="290"/>
      <c r="G34" s="290"/>
      <c r="H34" s="290"/>
    </row>
    <row r="36" spans="1:7" ht="12.75">
      <c r="A36" s="265" t="s">
        <v>327</v>
      </c>
      <c r="B36" s="265" t="s">
        <v>346</v>
      </c>
      <c r="C36" s="278" t="s">
        <v>352</v>
      </c>
      <c r="D36" s="279"/>
      <c r="E36" s="284" t="s">
        <v>353</v>
      </c>
      <c r="F36" s="284" t="s">
        <v>354</v>
      </c>
      <c r="G36" s="284" t="s">
        <v>350</v>
      </c>
    </row>
    <row r="37" spans="1:7" ht="12.75">
      <c r="A37" s="265"/>
      <c r="B37" s="265"/>
      <c r="C37" s="280"/>
      <c r="D37" s="281"/>
      <c r="E37" s="285"/>
      <c r="F37" s="285"/>
      <c r="G37" s="285"/>
    </row>
    <row r="38" spans="1:7" ht="21.75" customHeight="1">
      <c r="A38" s="265"/>
      <c r="B38" s="265"/>
      <c r="C38" s="282"/>
      <c r="D38" s="283"/>
      <c r="E38" s="286"/>
      <c r="F38" s="286"/>
      <c r="G38" s="286"/>
    </row>
    <row r="39" spans="1:7" ht="12.75">
      <c r="A39" s="145">
        <v>1</v>
      </c>
      <c r="B39" s="145">
        <v>2</v>
      </c>
      <c r="C39" s="287">
        <v>3</v>
      </c>
      <c r="D39" s="288"/>
      <c r="E39" s="145">
        <v>4</v>
      </c>
      <c r="F39" s="145">
        <v>5</v>
      </c>
      <c r="G39" s="145">
        <v>6</v>
      </c>
    </row>
    <row r="40" spans="1:7" ht="12.75">
      <c r="A40" s="145"/>
      <c r="B40" s="145"/>
      <c r="C40" s="256"/>
      <c r="D40" s="257"/>
      <c r="E40" s="145"/>
      <c r="F40" s="145"/>
      <c r="G40" s="145">
        <f>C40*D40*E40</f>
        <v>0</v>
      </c>
    </row>
    <row r="41" spans="1:7" ht="15">
      <c r="A41" s="275" t="s">
        <v>343</v>
      </c>
      <c r="B41" s="276"/>
      <c r="C41" s="289" t="s">
        <v>344</v>
      </c>
      <c r="D41" s="288"/>
      <c r="E41" s="139" t="s">
        <v>344</v>
      </c>
      <c r="F41" s="139" t="s">
        <v>344</v>
      </c>
      <c r="G41" s="139">
        <f>SUM(G40)</f>
        <v>0</v>
      </c>
    </row>
    <row r="44" spans="2:7" ht="60" customHeight="1">
      <c r="B44" s="261" t="s">
        <v>355</v>
      </c>
      <c r="C44" s="264"/>
      <c r="D44" s="264"/>
      <c r="E44" s="264"/>
      <c r="F44" s="264"/>
      <c r="G44" s="264"/>
    </row>
    <row r="46" spans="1:7" ht="12.75">
      <c r="A46" s="265" t="s">
        <v>327</v>
      </c>
      <c r="B46" s="265" t="s">
        <v>356</v>
      </c>
      <c r="C46" s="265"/>
      <c r="D46" s="265"/>
      <c r="E46" s="265" t="s">
        <v>357</v>
      </c>
      <c r="F46" s="265"/>
      <c r="G46" s="265" t="s">
        <v>358</v>
      </c>
    </row>
    <row r="47" spans="1:7" ht="12.75">
      <c r="A47" s="265"/>
      <c r="B47" s="265"/>
      <c r="C47" s="265"/>
      <c r="D47" s="265"/>
      <c r="E47" s="265"/>
      <c r="F47" s="265"/>
      <c r="G47" s="265"/>
    </row>
    <row r="48" spans="1:7" ht="29.25" customHeight="1">
      <c r="A48" s="265"/>
      <c r="B48" s="265"/>
      <c r="C48" s="265"/>
      <c r="D48" s="265"/>
      <c r="E48" s="265"/>
      <c r="F48" s="265"/>
      <c r="G48" s="265"/>
    </row>
    <row r="49" spans="1:7" ht="15">
      <c r="A49" s="157">
        <v>1</v>
      </c>
      <c r="B49" s="265">
        <v>2</v>
      </c>
      <c r="C49" s="265"/>
      <c r="D49" s="265"/>
      <c r="E49" s="265">
        <v>3</v>
      </c>
      <c r="F49" s="265"/>
      <c r="G49" s="157">
        <v>4</v>
      </c>
    </row>
    <row r="50" spans="1:7" ht="12.75">
      <c r="A50" s="265">
        <v>1</v>
      </c>
      <c r="B50" s="265" t="s">
        <v>359</v>
      </c>
      <c r="C50" s="271"/>
      <c r="D50" s="271"/>
      <c r="E50" s="265" t="s">
        <v>344</v>
      </c>
      <c r="F50" s="271"/>
      <c r="G50" s="291">
        <f>SUM(G52+G56+G58)</f>
        <v>0</v>
      </c>
    </row>
    <row r="51" spans="1:7" ht="22.5" customHeight="1">
      <c r="A51" s="271"/>
      <c r="B51" s="271"/>
      <c r="C51" s="271"/>
      <c r="D51" s="271"/>
      <c r="E51" s="271"/>
      <c r="F51" s="271"/>
      <c r="G51" s="292"/>
    </row>
    <row r="52" spans="1:10" ht="12.75">
      <c r="A52" s="293" t="s">
        <v>360</v>
      </c>
      <c r="B52" s="294" t="s">
        <v>6</v>
      </c>
      <c r="C52" s="294"/>
      <c r="D52" s="294"/>
      <c r="E52" s="294"/>
      <c r="F52" s="294"/>
      <c r="G52" s="295"/>
      <c r="J52" s="146"/>
    </row>
    <row r="53" spans="1:10" ht="12.75">
      <c r="A53" s="293"/>
      <c r="B53" s="294"/>
      <c r="C53" s="294"/>
      <c r="D53" s="294"/>
      <c r="E53" s="294"/>
      <c r="F53" s="294"/>
      <c r="G53" s="295"/>
      <c r="J53" s="146"/>
    </row>
    <row r="54" spans="1:10" ht="12.75">
      <c r="A54" s="293"/>
      <c r="B54" s="294" t="s">
        <v>361</v>
      </c>
      <c r="C54" s="294"/>
      <c r="D54" s="294"/>
      <c r="E54" s="294"/>
      <c r="F54" s="294"/>
      <c r="G54" s="295"/>
      <c r="J54" s="146"/>
    </row>
    <row r="55" spans="1:10" ht="12.75">
      <c r="A55" s="293"/>
      <c r="B55" s="294"/>
      <c r="C55" s="294"/>
      <c r="D55" s="294"/>
      <c r="E55" s="294"/>
      <c r="F55" s="294"/>
      <c r="G55" s="295"/>
      <c r="J55" s="146"/>
    </row>
    <row r="56" spans="1:10" ht="12.75">
      <c r="A56" s="296" t="s">
        <v>362</v>
      </c>
      <c r="B56" s="294" t="s">
        <v>363</v>
      </c>
      <c r="C56" s="294"/>
      <c r="D56" s="294"/>
      <c r="E56" s="294"/>
      <c r="F56" s="294"/>
      <c r="G56" s="298">
        <v>0</v>
      </c>
      <c r="J56" s="146"/>
    </row>
    <row r="57" spans="1:7" ht="12.75">
      <c r="A57" s="297"/>
      <c r="B57" s="294"/>
      <c r="C57" s="294"/>
      <c r="D57" s="294"/>
      <c r="E57" s="294"/>
      <c r="F57" s="294"/>
      <c r="G57" s="298"/>
    </row>
    <row r="58" spans="1:7" ht="12.75">
      <c r="A58" s="296" t="s">
        <v>364</v>
      </c>
      <c r="B58" s="294" t="s">
        <v>365</v>
      </c>
      <c r="C58" s="294"/>
      <c r="D58" s="294"/>
      <c r="E58" s="294"/>
      <c r="F58" s="294"/>
      <c r="G58" s="298">
        <v>0</v>
      </c>
    </row>
    <row r="59" spans="1:7" ht="55.5" customHeight="1">
      <c r="A59" s="297"/>
      <c r="B59" s="294"/>
      <c r="C59" s="294"/>
      <c r="D59" s="294"/>
      <c r="E59" s="294"/>
      <c r="F59" s="294"/>
      <c r="G59" s="298"/>
    </row>
    <row r="60" spans="1:7" ht="12.75">
      <c r="A60" s="296" t="s">
        <v>366</v>
      </c>
      <c r="B60" s="294" t="s">
        <v>367</v>
      </c>
      <c r="C60" s="294"/>
      <c r="D60" s="294"/>
      <c r="E60" s="278" t="s">
        <v>344</v>
      </c>
      <c r="F60" s="279"/>
      <c r="G60" s="298">
        <f>G62+G70+G72</f>
        <v>0</v>
      </c>
    </row>
    <row r="61" spans="1:7" ht="32.25" customHeight="1">
      <c r="A61" s="297"/>
      <c r="B61" s="294"/>
      <c r="C61" s="294"/>
      <c r="D61" s="294"/>
      <c r="E61" s="282"/>
      <c r="F61" s="283"/>
      <c r="G61" s="298"/>
    </row>
    <row r="62" spans="1:7" ht="12.75">
      <c r="A62" s="293" t="s">
        <v>368</v>
      </c>
      <c r="B62" s="294" t="s">
        <v>6</v>
      </c>
      <c r="C62" s="294"/>
      <c r="D62" s="294"/>
      <c r="E62" s="294"/>
      <c r="F62" s="294"/>
      <c r="G62" s="295"/>
    </row>
    <row r="63" spans="1:7" ht="12.75">
      <c r="A63" s="293"/>
      <c r="B63" s="294"/>
      <c r="C63" s="294"/>
      <c r="D63" s="294"/>
      <c r="E63" s="294"/>
      <c r="F63" s="294"/>
      <c r="G63" s="295"/>
    </row>
    <row r="64" spans="1:7" ht="12.75">
      <c r="A64" s="293"/>
      <c r="B64" s="294" t="s">
        <v>369</v>
      </c>
      <c r="C64" s="294"/>
      <c r="D64" s="294"/>
      <c r="E64" s="294"/>
      <c r="F64" s="294"/>
      <c r="G64" s="295"/>
    </row>
    <row r="65" spans="1:7" ht="36" customHeight="1">
      <c r="A65" s="293"/>
      <c r="B65" s="294"/>
      <c r="C65" s="294"/>
      <c r="D65" s="294"/>
      <c r="E65" s="294"/>
      <c r="F65" s="294"/>
      <c r="G65" s="295"/>
    </row>
    <row r="66" spans="1:7" ht="12.75">
      <c r="A66" s="299" t="s">
        <v>370</v>
      </c>
      <c r="B66" s="294" t="s">
        <v>371</v>
      </c>
      <c r="C66" s="294"/>
      <c r="D66" s="294"/>
      <c r="E66" s="278" t="s">
        <v>344</v>
      </c>
      <c r="F66" s="279"/>
      <c r="G66" s="298">
        <v>0</v>
      </c>
    </row>
    <row r="67" spans="1:7" ht="34.5" customHeight="1">
      <c r="A67" s="300"/>
      <c r="B67" s="294"/>
      <c r="C67" s="294"/>
      <c r="D67" s="294"/>
      <c r="E67" s="282"/>
      <c r="F67" s="283"/>
      <c r="G67" s="298"/>
    </row>
    <row r="68" spans="1:7" ht="12.75">
      <c r="A68" s="299" t="s">
        <v>372</v>
      </c>
      <c r="B68" s="265">
        <v>2</v>
      </c>
      <c r="C68" s="265"/>
      <c r="D68" s="265"/>
      <c r="E68" s="278">
        <v>3</v>
      </c>
      <c r="F68" s="279"/>
      <c r="G68" s="301">
        <v>4</v>
      </c>
    </row>
    <row r="69" spans="1:7" ht="12.75">
      <c r="A69" s="300"/>
      <c r="B69" s="265"/>
      <c r="C69" s="265"/>
      <c r="D69" s="265"/>
      <c r="E69" s="282"/>
      <c r="F69" s="283"/>
      <c r="G69" s="301"/>
    </row>
    <row r="70" spans="1:7" ht="12.75">
      <c r="A70" s="299" t="s">
        <v>373</v>
      </c>
      <c r="B70" s="294" t="s">
        <v>374</v>
      </c>
      <c r="C70" s="294"/>
      <c r="D70" s="294"/>
      <c r="E70" s="278"/>
      <c r="F70" s="279"/>
      <c r="G70" s="298"/>
    </row>
    <row r="71" spans="1:7" ht="44.25" customHeight="1">
      <c r="A71" s="300"/>
      <c r="B71" s="294"/>
      <c r="C71" s="294"/>
      <c r="D71" s="294"/>
      <c r="E71" s="282"/>
      <c r="F71" s="283"/>
      <c r="G71" s="298"/>
    </row>
    <row r="72" spans="1:7" ht="12.75">
      <c r="A72" s="299" t="s">
        <v>375</v>
      </c>
      <c r="B72" s="294" t="s">
        <v>376</v>
      </c>
      <c r="C72" s="294"/>
      <c r="D72" s="294"/>
      <c r="E72" s="278"/>
      <c r="F72" s="279"/>
      <c r="G72" s="298">
        <v>0</v>
      </c>
    </row>
    <row r="73" spans="1:7" ht="51.75" customHeight="1">
      <c r="A73" s="300"/>
      <c r="B73" s="294"/>
      <c r="C73" s="294"/>
      <c r="D73" s="294"/>
      <c r="E73" s="282"/>
      <c r="F73" s="283"/>
      <c r="G73" s="298"/>
    </row>
    <row r="74" spans="1:7" ht="12.75">
      <c r="A74" s="299" t="s">
        <v>377</v>
      </c>
      <c r="B74" s="294" t="s">
        <v>378</v>
      </c>
      <c r="C74" s="294"/>
      <c r="D74" s="294"/>
      <c r="E74" s="278"/>
      <c r="F74" s="279"/>
      <c r="G74" s="298"/>
    </row>
    <row r="75" spans="1:7" ht="35.25" customHeight="1">
      <c r="A75" s="300"/>
      <c r="B75" s="294"/>
      <c r="C75" s="294"/>
      <c r="D75" s="294"/>
      <c r="E75" s="282"/>
      <c r="F75" s="283"/>
      <c r="G75" s="298"/>
    </row>
    <row r="76" spans="1:7" ht="12.75">
      <c r="A76" s="299"/>
      <c r="B76" s="302" t="s">
        <v>343</v>
      </c>
      <c r="C76" s="303"/>
      <c r="D76" s="304"/>
      <c r="E76" s="278" t="s">
        <v>344</v>
      </c>
      <c r="F76" s="279"/>
      <c r="G76" s="298"/>
    </row>
    <row r="77" spans="1:7" ht="12.75">
      <c r="A77" s="300"/>
      <c r="B77" s="305"/>
      <c r="C77" s="306"/>
      <c r="D77" s="307"/>
      <c r="E77" s="282"/>
      <c r="F77" s="283"/>
      <c r="G77" s="298"/>
    </row>
    <row r="80" spans="2:7" ht="15">
      <c r="B80" s="261" t="s">
        <v>379</v>
      </c>
      <c r="C80" s="261"/>
      <c r="D80" s="261"/>
      <c r="E80" s="261"/>
      <c r="F80" s="261"/>
      <c r="G80" s="264"/>
    </row>
    <row r="82" spans="1:6" ht="15">
      <c r="A82" s="308" t="s">
        <v>380</v>
      </c>
      <c r="B82" s="308"/>
      <c r="C82" s="308"/>
      <c r="D82" s="308"/>
      <c r="E82" s="308"/>
      <c r="F82" s="308"/>
    </row>
    <row r="83" spans="1:6" ht="15">
      <c r="A83" s="308" t="s">
        <v>381</v>
      </c>
      <c r="B83" s="245"/>
      <c r="C83" s="245"/>
      <c r="D83" s="245"/>
      <c r="E83" s="245"/>
      <c r="F83" s="245"/>
    </row>
    <row r="85" spans="1:6" ht="12.75">
      <c r="A85" s="265" t="s">
        <v>327</v>
      </c>
      <c r="B85" s="265" t="s">
        <v>346</v>
      </c>
      <c r="C85" s="278" t="s">
        <v>382</v>
      </c>
      <c r="D85" s="279"/>
      <c r="E85" s="284" t="s">
        <v>383</v>
      </c>
      <c r="F85" s="284" t="s">
        <v>384</v>
      </c>
    </row>
    <row r="86" spans="1:6" ht="12.75">
      <c r="A86" s="265"/>
      <c r="B86" s="265"/>
      <c r="C86" s="280"/>
      <c r="D86" s="281"/>
      <c r="E86" s="285"/>
      <c r="F86" s="285"/>
    </row>
    <row r="87" spans="1:6" ht="12.75">
      <c r="A87" s="265"/>
      <c r="B87" s="265"/>
      <c r="C87" s="282"/>
      <c r="D87" s="283"/>
      <c r="E87" s="286"/>
      <c r="F87" s="286"/>
    </row>
    <row r="88" spans="1:6" ht="12.75">
      <c r="A88" s="145">
        <v>1</v>
      </c>
      <c r="B88" s="145">
        <v>2</v>
      </c>
      <c r="C88" s="287">
        <v>3</v>
      </c>
      <c r="D88" s="288"/>
      <c r="E88" s="145">
        <v>4</v>
      </c>
      <c r="F88" s="145">
        <v>5</v>
      </c>
    </row>
    <row r="89" spans="1:6" ht="12.75">
      <c r="A89" s="145"/>
      <c r="B89" s="145"/>
      <c r="C89" s="256"/>
      <c r="D89" s="257"/>
      <c r="E89" s="145"/>
      <c r="F89" s="145">
        <f>C89*E89</f>
        <v>0</v>
      </c>
    </row>
    <row r="90" spans="1:6" ht="15">
      <c r="A90" s="309" t="s">
        <v>343</v>
      </c>
      <c r="B90" s="310"/>
      <c r="C90" s="289" t="s">
        <v>344</v>
      </c>
      <c r="D90" s="288"/>
      <c r="E90" s="144" t="s">
        <v>344</v>
      </c>
      <c r="F90" s="139">
        <f>SUM(F89)</f>
        <v>0</v>
      </c>
    </row>
    <row r="93" spans="1:3" ht="12.75">
      <c r="A93" s="264" t="s">
        <v>385</v>
      </c>
      <c r="B93" s="264"/>
      <c r="C93" s="264"/>
    </row>
    <row r="94" spans="1:6" ht="12.75">
      <c r="A94" s="311" t="s">
        <v>386</v>
      </c>
      <c r="B94" s="311"/>
      <c r="C94" s="311"/>
      <c r="D94" s="311"/>
      <c r="E94" s="311"/>
      <c r="F94" s="311"/>
    </row>
    <row r="95" spans="1:6" ht="12.75">
      <c r="A95" s="311"/>
      <c r="B95" s="311"/>
      <c r="C95" s="311"/>
      <c r="D95" s="311"/>
      <c r="E95" s="311"/>
      <c r="F95" s="311"/>
    </row>
    <row r="96" spans="1:6" ht="12.75">
      <c r="A96" s="311"/>
      <c r="B96" s="311"/>
      <c r="C96" s="311"/>
      <c r="D96" s="311"/>
      <c r="E96" s="311"/>
      <c r="F96" s="311"/>
    </row>
    <row r="97" spans="1:6" ht="12.75">
      <c r="A97" s="311"/>
      <c r="B97" s="311"/>
      <c r="C97" s="311"/>
      <c r="D97" s="311"/>
      <c r="E97" s="311"/>
      <c r="F97" s="311"/>
    </row>
    <row r="100" spans="2:7" ht="15">
      <c r="B100" s="261" t="s">
        <v>387</v>
      </c>
      <c r="C100" s="261"/>
      <c r="D100" s="261"/>
      <c r="E100" s="261"/>
      <c r="F100" s="261"/>
      <c r="G100" s="264"/>
    </row>
    <row r="102" spans="1:6" ht="15">
      <c r="A102" s="308" t="s">
        <v>388</v>
      </c>
      <c r="B102" s="308"/>
      <c r="C102" s="308"/>
      <c r="D102" s="308"/>
      <c r="E102" s="308"/>
      <c r="F102" s="308"/>
    </row>
    <row r="103" spans="1:6" ht="15">
      <c r="A103" s="308" t="s">
        <v>389</v>
      </c>
      <c r="B103" s="245"/>
      <c r="C103" s="245"/>
      <c r="D103" s="245"/>
      <c r="E103" s="245"/>
      <c r="F103" s="245"/>
    </row>
    <row r="105" spans="1:7" ht="12.75">
      <c r="A105" s="265" t="s">
        <v>327</v>
      </c>
      <c r="B105" s="265" t="s">
        <v>346</v>
      </c>
      <c r="C105" s="278" t="s">
        <v>390</v>
      </c>
      <c r="D105" s="279"/>
      <c r="E105" s="284" t="s">
        <v>391</v>
      </c>
      <c r="F105" s="265" t="s">
        <v>392</v>
      </c>
      <c r="G105" s="312"/>
    </row>
    <row r="106" spans="1:7" ht="12.75">
      <c r="A106" s="265"/>
      <c r="B106" s="265"/>
      <c r="C106" s="280"/>
      <c r="D106" s="281"/>
      <c r="E106" s="285"/>
      <c r="F106" s="265"/>
      <c r="G106" s="312"/>
    </row>
    <row r="107" spans="1:7" ht="33" customHeight="1">
      <c r="A107" s="265"/>
      <c r="B107" s="265"/>
      <c r="C107" s="282"/>
      <c r="D107" s="283"/>
      <c r="E107" s="286"/>
      <c r="F107" s="265"/>
      <c r="G107" s="312"/>
    </row>
    <row r="108" spans="1:7" ht="12.75">
      <c r="A108" s="145">
        <v>1</v>
      </c>
      <c r="B108" s="145">
        <v>2</v>
      </c>
      <c r="C108" s="287">
        <v>3</v>
      </c>
      <c r="D108" s="288"/>
      <c r="E108" s="147">
        <v>4</v>
      </c>
      <c r="F108" s="313">
        <v>5</v>
      </c>
      <c r="G108" s="313"/>
    </row>
    <row r="109" spans="1:7" ht="24.75" customHeight="1">
      <c r="A109" s="145">
        <v>1</v>
      </c>
      <c r="B109" s="148" t="s">
        <v>393</v>
      </c>
      <c r="C109" s="256"/>
      <c r="D109" s="257"/>
      <c r="E109" s="145"/>
      <c r="F109" s="317">
        <f>'Таблица 2.2'!H115</f>
        <v>0</v>
      </c>
      <c r="G109" s="317"/>
    </row>
    <row r="110" spans="1:7" ht="24.75" customHeight="1">
      <c r="A110" s="170">
        <v>2</v>
      </c>
      <c r="B110" s="148" t="s">
        <v>394</v>
      </c>
      <c r="C110" s="256"/>
      <c r="D110" s="257"/>
      <c r="E110" s="145"/>
      <c r="F110" s="343">
        <f>'Таблица 2.2'!H116+'Таблица 2.2'!H128</f>
        <v>0</v>
      </c>
      <c r="G110" s="344"/>
    </row>
    <row r="111" spans="1:7" ht="15">
      <c r="A111" s="309" t="s">
        <v>343</v>
      </c>
      <c r="B111" s="310"/>
      <c r="C111" s="289"/>
      <c r="D111" s="288"/>
      <c r="E111" s="144" t="s">
        <v>344</v>
      </c>
      <c r="F111" s="295">
        <f>SUM(F109:G110)</f>
        <v>0</v>
      </c>
      <c r="G111" s="317"/>
    </row>
    <row r="114" spans="1:6" ht="13.5">
      <c r="A114" s="261" t="s">
        <v>395</v>
      </c>
      <c r="B114" s="264"/>
      <c r="C114" s="264"/>
      <c r="D114" s="264"/>
      <c r="E114" s="264"/>
      <c r="F114" s="264"/>
    </row>
    <row r="116" spans="1:6" ht="15">
      <c r="A116" s="308" t="s">
        <v>396</v>
      </c>
      <c r="B116" s="308"/>
      <c r="C116" s="308"/>
      <c r="D116" s="308"/>
      <c r="E116" s="308"/>
      <c r="F116" s="308"/>
    </row>
    <row r="117" spans="1:6" ht="15">
      <c r="A117" s="308" t="s">
        <v>389</v>
      </c>
      <c r="B117" s="245"/>
      <c r="C117" s="245"/>
      <c r="D117" s="245"/>
      <c r="E117" s="245"/>
      <c r="F117" s="245"/>
    </row>
    <row r="119" spans="1:7" ht="12.75">
      <c r="A119" s="265" t="s">
        <v>327</v>
      </c>
      <c r="B119" s="265" t="s">
        <v>1</v>
      </c>
      <c r="C119" s="278" t="s">
        <v>382</v>
      </c>
      <c r="D119" s="279"/>
      <c r="E119" s="284" t="s">
        <v>383</v>
      </c>
      <c r="F119" s="265" t="s">
        <v>397</v>
      </c>
      <c r="G119" s="312"/>
    </row>
    <row r="120" spans="1:7" ht="12.75">
      <c r="A120" s="265"/>
      <c r="B120" s="265"/>
      <c r="C120" s="280"/>
      <c r="D120" s="281"/>
      <c r="E120" s="285"/>
      <c r="F120" s="265"/>
      <c r="G120" s="312"/>
    </row>
    <row r="121" spans="1:7" ht="12.75">
      <c r="A121" s="265"/>
      <c r="B121" s="265"/>
      <c r="C121" s="282"/>
      <c r="D121" s="283"/>
      <c r="E121" s="286"/>
      <c r="F121" s="265"/>
      <c r="G121" s="312"/>
    </row>
    <row r="122" spans="1:7" ht="12.75">
      <c r="A122" s="145">
        <v>1</v>
      </c>
      <c r="B122" s="145">
        <v>2</v>
      </c>
      <c r="C122" s="287">
        <v>3</v>
      </c>
      <c r="D122" s="288"/>
      <c r="E122" s="147">
        <v>4</v>
      </c>
      <c r="F122" s="313">
        <v>5</v>
      </c>
      <c r="G122" s="313"/>
    </row>
    <row r="123" spans="1:7" ht="12.75">
      <c r="A123" s="145"/>
      <c r="B123" s="145"/>
      <c r="C123" s="256"/>
      <c r="D123" s="257"/>
      <c r="E123" s="145"/>
      <c r="F123" s="312">
        <f>C123*E123</f>
        <v>0</v>
      </c>
      <c r="G123" s="312"/>
    </row>
    <row r="124" spans="1:7" ht="15">
      <c r="A124" s="309" t="s">
        <v>343</v>
      </c>
      <c r="B124" s="310"/>
      <c r="C124" s="289" t="s">
        <v>344</v>
      </c>
      <c r="D124" s="288"/>
      <c r="E124" s="144" t="s">
        <v>344</v>
      </c>
      <c r="F124" s="294">
        <f>SUM(F123)</f>
        <v>0</v>
      </c>
      <c r="G124" s="312"/>
    </row>
    <row r="127" spans="1:6" ht="13.5">
      <c r="A127" s="261" t="s">
        <v>398</v>
      </c>
      <c r="B127" s="264"/>
      <c r="C127" s="264"/>
      <c r="D127" s="264"/>
      <c r="E127" s="264"/>
      <c r="F127" s="264"/>
    </row>
    <row r="129" spans="1:6" ht="15">
      <c r="A129" s="308" t="s">
        <v>399</v>
      </c>
      <c r="B129" s="308"/>
      <c r="C129" s="308"/>
      <c r="D129" s="308"/>
      <c r="E129" s="308"/>
      <c r="F129" s="308"/>
    </row>
    <row r="130" spans="1:6" ht="15">
      <c r="A130" s="308" t="s">
        <v>400</v>
      </c>
      <c r="B130" s="245"/>
      <c r="C130" s="245"/>
      <c r="D130" s="245"/>
      <c r="E130" s="245"/>
      <c r="F130" s="245"/>
    </row>
    <row r="132" spans="1:7" ht="12.75">
      <c r="A132" s="265" t="s">
        <v>327</v>
      </c>
      <c r="B132" s="265" t="s">
        <v>1</v>
      </c>
      <c r="C132" s="278" t="s">
        <v>382</v>
      </c>
      <c r="D132" s="279"/>
      <c r="E132" s="284" t="s">
        <v>383</v>
      </c>
      <c r="F132" s="265" t="s">
        <v>397</v>
      </c>
      <c r="G132" s="312"/>
    </row>
    <row r="133" spans="1:7" ht="12.75">
      <c r="A133" s="265"/>
      <c r="B133" s="265"/>
      <c r="C133" s="280"/>
      <c r="D133" s="281"/>
      <c r="E133" s="285"/>
      <c r="F133" s="265"/>
      <c r="G133" s="312"/>
    </row>
    <row r="134" spans="1:7" ht="12.75">
      <c r="A134" s="265"/>
      <c r="B134" s="265"/>
      <c r="C134" s="282"/>
      <c r="D134" s="283"/>
      <c r="E134" s="286"/>
      <c r="F134" s="265"/>
      <c r="G134" s="312"/>
    </row>
    <row r="135" spans="1:7" ht="12.75">
      <c r="A135" s="145">
        <v>1</v>
      </c>
      <c r="B135" s="145">
        <v>2</v>
      </c>
      <c r="C135" s="287">
        <v>3</v>
      </c>
      <c r="D135" s="288"/>
      <c r="E135" s="147">
        <v>4</v>
      </c>
      <c r="F135" s="313">
        <v>5</v>
      </c>
      <c r="G135" s="313"/>
    </row>
    <row r="136" spans="1:7" ht="12.75">
      <c r="A136" s="145">
        <v>1</v>
      </c>
      <c r="B136" s="150" t="s">
        <v>401</v>
      </c>
      <c r="C136" s="256"/>
      <c r="D136" s="257"/>
      <c r="E136" s="145"/>
      <c r="F136" s="312">
        <f>'Таблица 2.2'!H117</f>
        <v>0</v>
      </c>
      <c r="G136" s="312"/>
    </row>
    <row r="137" spans="1:7" ht="15">
      <c r="A137" s="309" t="s">
        <v>343</v>
      </c>
      <c r="B137" s="310"/>
      <c r="C137" s="289" t="s">
        <v>344</v>
      </c>
      <c r="D137" s="288"/>
      <c r="E137" s="144" t="s">
        <v>344</v>
      </c>
      <c r="F137" s="294">
        <f>SUM(F136)</f>
        <v>0</v>
      </c>
      <c r="G137" s="312"/>
    </row>
    <row r="140" spans="1:6" ht="13.5">
      <c r="A140" s="261" t="s">
        <v>402</v>
      </c>
      <c r="B140" s="264"/>
      <c r="C140" s="264"/>
      <c r="D140" s="264"/>
      <c r="E140" s="264"/>
      <c r="F140" s="264"/>
    </row>
    <row r="142" spans="1:6" ht="15">
      <c r="A142" s="308" t="s">
        <v>403</v>
      </c>
      <c r="B142" s="308"/>
      <c r="C142" s="308"/>
      <c r="D142" s="308"/>
      <c r="E142" s="308"/>
      <c r="F142" s="308"/>
    </row>
    <row r="143" spans="1:6" ht="15">
      <c r="A143" s="308" t="s">
        <v>404</v>
      </c>
      <c r="B143" s="245"/>
      <c r="C143" s="245"/>
      <c r="D143" s="245"/>
      <c r="E143" s="245"/>
      <c r="F143" s="245"/>
    </row>
    <row r="145" spans="2:6" ht="15">
      <c r="B145" s="318" t="s">
        <v>405</v>
      </c>
      <c r="C145" s="318"/>
      <c r="D145" s="318"/>
      <c r="E145" s="318"/>
      <c r="F145" s="318"/>
    </row>
    <row r="146" spans="1:8" ht="12.75">
      <c r="A146" s="265" t="s">
        <v>327</v>
      </c>
      <c r="B146" s="265" t="s">
        <v>346</v>
      </c>
      <c r="C146" s="278" t="s">
        <v>406</v>
      </c>
      <c r="D146" s="279"/>
      <c r="E146" s="284" t="s">
        <v>407</v>
      </c>
      <c r="F146" s="284" t="s">
        <v>408</v>
      </c>
      <c r="G146" s="265" t="s">
        <v>350</v>
      </c>
      <c r="H146" s="312"/>
    </row>
    <row r="147" spans="1:8" ht="12.75">
      <c r="A147" s="265"/>
      <c r="B147" s="265"/>
      <c r="C147" s="280"/>
      <c r="D147" s="281"/>
      <c r="E147" s="285"/>
      <c r="F147" s="285"/>
      <c r="G147" s="265"/>
      <c r="H147" s="312"/>
    </row>
    <row r="148" spans="1:8" ht="18" customHeight="1">
      <c r="A148" s="265"/>
      <c r="B148" s="265"/>
      <c r="C148" s="282"/>
      <c r="D148" s="283"/>
      <c r="E148" s="286"/>
      <c r="F148" s="286"/>
      <c r="G148" s="265"/>
      <c r="H148" s="312"/>
    </row>
    <row r="149" spans="1:8" ht="12.75">
      <c r="A149" s="145">
        <v>1</v>
      </c>
      <c r="B149" s="145">
        <v>2</v>
      </c>
      <c r="C149" s="287">
        <v>3</v>
      </c>
      <c r="D149" s="288"/>
      <c r="E149" s="147">
        <v>4</v>
      </c>
      <c r="F149" s="147">
        <v>5</v>
      </c>
      <c r="G149" s="313">
        <v>6</v>
      </c>
      <c r="H149" s="313"/>
    </row>
    <row r="150" spans="1:8" ht="12.75">
      <c r="A150" s="145">
        <v>1</v>
      </c>
      <c r="B150" s="151" t="s">
        <v>439</v>
      </c>
      <c r="C150" s="256"/>
      <c r="D150" s="257"/>
      <c r="E150" s="145"/>
      <c r="F150" s="145"/>
      <c r="G150" s="317">
        <f>'Таблица 2.2'!D123</f>
        <v>0</v>
      </c>
      <c r="H150" s="317"/>
    </row>
    <row r="151" spans="1:8" ht="15">
      <c r="A151" s="309" t="s">
        <v>343</v>
      </c>
      <c r="B151" s="310"/>
      <c r="C151" s="289" t="s">
        <v>344</v>
      </c>
      <c r="D151" s="288"/>
      <c r="E151" s="144" t="s">
        <v>344</v>
      </c>
      <c r="F151" s="144" t="s">
        <v>344</v>
      </c>
      <c r="G151" s="295">
        <f>SUM(G150)</f>
        <v>0</v>
      </c>
      <c r="H151" s="317"/>
    </row>
    <row r="153" spans="2:6" ht="15">
      <c r="B153" s="318" t="s">
        <v>411</v>
      </c>
      <c r="C153" s="318"/>
      <c r="D153" s="318"/>
      <c r="E153" s="318"/>
      <c r="F153" s="318"/>
    </row>
    <row r="154" spans="1:7" ht="12.75">
      <c r="A154" s="265" t="s">
        <v>327</v>
      </c>
      <c r="B154" s="265" t="s">
        <v>346</v>
      </c>
      <c r="C154" s="278" t="s">
        <v>412</v>
      </c>
      <c r="D154" s="279"/>
      <c r="E154" s="284" t="s">
        <v>413</v>
      </c>
      <c r="F154" s="265" t="s">
        <v>384</v>
      </c>
      <c r="G154" s="312"/>
    </row>
    <row r="155" spans="1:7" ht="12.75">
      <c r="A155" s="265"/>
      <c r="B155" s="265"/>
      <c r="C155" s="280"/>
      <c r="D155" s="281"/>
      <c r="E155" s="285"/>
      <c r="F155" s="265"/>
      <c r="G155" s="312"/>
    </row>
    <row r="156" spans="1:7" ht="23.25" customHeight="1">
      <c r="A156" s="265"/>
      <c r="B156" s="265"/>
      <c r="C156" s="282"/>
      <c r="D156" s="283"/>
      <c r="E156" s="286"/>
      <c r="F156" s="265"/>
      <c r="G156" s="312"/>
    </row>
    <row r="157" spans="1:7" ht="12.75">
      <c r="A157" s="145">
        <v>1</v>
      </c>
      <c r="B157" s="145">
        <v>2</v>
      </c>
      <c r="C157" s="287">
        <v>3</v>
      </c>
      <c r="D157" s="288"/>
      <c r="E157" s="147">
        <v>4</v>
      </c>
      <c r="F157" s="313">
        <v>5</v>
      </c>
      <c r="G157" s="313"/>
    </row>
    <row r="158" spans="1:7" ht="12.75">
      <c r="A158" s="145"/>
      <c r="B158" s="145"/>
      <c r="C158" s="256"/>
      <c r="D158" s="257"/>
      <c r="E158" s="145"/>
      <c r="F158" s="312">
        <f>SUM(C158*E158)</f>
        <v>0</v>
      </c>
      <c r="G158" s="312"/>
    </row>
    <row r="159" spans="1:7" ht="15">
      <c r="A159" s="309" t="s">
        <v>343</v>
      </c>
      <c r="B159" s="310"/>
      <c r="C159" s="289">
        <f>SUM(C158)</f>
        <v>0</v>
      </c>
      <c r="D159" s="288"/>
      <c r="E159" s="144">
        <f>SUM(E158)</f>
        <v>0</v>
      </c>
      <c r="F159" s="294">
        <f>SUM(F158)</f>
        <v>0</v>
      </c>
      <c r="G159" s="312"/>
    </row>
    <row r="161" spans="2:6" ht="15">
      <c r="B161" s="318" t="s">
        <v>414</v>
      </c>
      <c r="C161" s="318"/>
      <c r="D161" s="318"/>
      <c r="E161" s="318"/>
      <c r="F161" s="318"/>
    </row>
    <row r="162" spans="1:8" ht="12.75">
      <c r="A162" s="265" t="s">
        <v>327</v>
      </c>
      <c r="B162" s="265" t="s">
        <v>1</v>
      </c>
      <c r="C162" s="278" t="s">
        <v>415</v>
      </c>
      <c r="D162" s="279"/>
      <c r="E162" s="284" t="s">
        <v>416</v>
      </c>
      <c r="F162" s="284" t="s">
        <v>417</v>
      </c>
      <c r="G162" s="265" t="s">
        <v>350</v>
      </c>
      <c r="H162" s="312"/>
    </row>
    <row r="163" spans="1:8" ht="12.75">
      <c r="A163" s="265"/>
      <c r="B163" s="265"/>
      <c r="C163" s="280"/>
      <c r="D163" s="281"/>
      <c r="E163" s="285"/>
      <c r="F163" s="285"/>
      <c r="G163" s="265"/>
      <c r="H163" s="312"/>
    </row>
    <row r="164" spans="1:8" ht="12.75">
      <c r="A164" s="265"/>
      <c r="B164" s="265"/>
      <c r="C164" s="282"/>
      <c r="D164" s="283"/>
      <c r="E164" s="286"/>
      <c r="F164" s="286"/>
      <c r="G164" s="265"/>
      <c r="H164" s="312"/>
    </row>
    <row r="165" spans="1:8" ht="12.75">
      <c r="A165" s="145">
        <v>1</v>
      </c>
      <c r="B165" s="145">
        <v>2</v>
      </c>
      <c r="C165" s="287">
        <v>3</v>
      </c>
      <c r="D165" s="288"/>
      <c r="E165" s="147">
        <v>4</v>
      </c>
      <c r="F165" s="147">
        <v>5</v>
      </c>
      <c r="G165" s="313">
        <v>6</v>
      </c>
      <c r="H165" s="313"/>
    </row>
    <row r="166" spans="1:8" ht="25.5">
      <c r="A166" s="180">
        <v>1</v>
      </c>
      <c r="B166" s="181" t="s">
        <v>126</v>
      </c>
      <c r="C166" s="256"/>
      <c r="D166" s="257"/>
      <c r="E166" s="145"/>
      <c r="F166" s="145"/>
      <c r="G166" s="343">
        <f>'Таблица 2.2'!D124+'Таблица 2.2'!H121</f>
        <v>0</v>
      </c>
      <c r="H166" s="344"/>
    </row>
    <row r="167" spans="1:8" ht="15">
      <c r="A167" s="309" t="s">
        <v>343</v>
      </c>
      <c r="B167" s="310"/>
      <c r="C167" s="289" t="s">
        <v>344</v>
      </c>
      <c r="D167" s="288"/>
      <c r="E167" s="144" t="s">
        <v>344</v>
      </c>
      <c r="F167" s="144" t="s">
        <v>344</v>
      </c>
      <c r="G167" s="295">
        <f>SUM(G166:H166)</f>
        <v>0</v>
      </c>
      <c r="H167" s="317"/>
    </row>
    <row r="169" spans="2:6" ht="15">
      <c r="B169" s="318" t="s">
        <v>418</v>
      </c>
      <c r="C169" s="318"/>
      <c r="D169" s="318"/>
      <c r="E169" s="318"/>
      <c r="F169" s="318"/>
    </row>
    <row r="170" spans="1:7" ht="12.75">
      <c r="A170" s="265" t="s">
        <v>327</v>
      </c>
      <c r="B170" s="265" t="s">
        <v>1</v>
      </c>
      <c r="C170" s="278" t="s">
        <v>419</v>
      </c>
      <c r="D170" s="279"/>
      <c r="E170" s="284" t="s">
        <v>420</v>
      </c>
      <c r="F170" s="265" t="s">
        <v>421</v>
      </c>
      <c r="G170" s="312"/>
    </row>
    <row r="171" spans="1:7" ht="12.75">
      <c r="A171" s="265"/>
      <c r="B171" s="265"/>
      <c r="C171" s="280"/>
      <c r="D171" s="281"/>
      <c r="E171" s="285"/>
      <c r="F171" s="265"/>
      <c r="G171" s="312"/>
    </row>
    <row r="172" spans="1:7" ht="12.75">
      <c r="A172" s="265"/>
      <c r="B172" s="265"/>
      <c r="C172" s="282"/>
      <c r="D172" s="283"/>
      <c r="E172" s="286"/>
      <c r="F172" s="265"/>
      <c r="G172" s="312"/>
    </row>
    <row r="173" spans="1:7" ht="12.75">
      <c r="A173" s="145">
        <v>1</v>
      </c>
      <c r="B173" s="145">
        <v>2</v>
      </c>
      <c r="C173" s="287">
        <v>3</v>
      </c>
      <c r="D173" s="288"/>
      <c r="E173" s="147">
        <v>4</v>
      </c>
      <c r="F173" s="313">
        <v>5</v>
      </c>
      <c r="G173" s="313"/>
    </row>
    <row r="174" spans="1:7" ht="12.75">
      <c r="A174" s="145"/>
      <c r="B174" s="145"/>
      <c r="C174" s="256"/>
      <c r="D174" s="257"/>
      <c r="E174" s="145"/>
      <c r="F174" s="312">
        <f>0</f>
        <v>0</v>
      </c>
      <c r="G174" s="312"/>
    </row>
    <row r="175" spans="1:7" ht="15">
      <c r="A175" s="309" t="s">
        <v>343</v>
      </c>
      <c r="B175" s="310"/>
      <c r="C175" s="289" t="s">
        <v>344</v>
      </c>
      <c r="D175" s="288"/>
      <c r="E175" s="144" t="s">
        <v>344</v>
      </c>
      <c r="F175" s="289" t="s">
        <v>344</v>
      </c>
      <c r="G175" s="288"/>
    </row>
    <row r="177" spans="2:7" ht="15">
      <c r="B177" s="318" t="s">
        <v>422</v>
      </c>
      <c r="C177" s="318"/>
      <c r="D177" s="318"/>
      <c r="E177" s="318"/>
      <c r="F177" s="318"/>
      <c r="G177" s="319"/>
    </row>
    <row r="178" spans="1:7" ht="12.75">
      <c r="A178" s="265" t="s">
        <v>327</v>
      </c>
      <c r="B178" s="265" t="s">
        <v>346</v>
      </c>
      <c r="C178" s="278" t="s">
        <v>423</v>
      </c>
      <c r="D178" s="279"/>
      <c r="E178" s="284" t="s">
        <v>424</v>
      </c>
      <c r="F178" s="265" t="s">
        <v>425</v>
      </c>
      <c r="G178" s="312"/>
    </row>
    <row r="179" spans="1:7" ht="12.75">
      <c r="A179" s="265"/>
      <c r="B179" s="265"/>
      <c r="C179" s="280"/>
      <c r="D179" s="281"/>
      <c r="E179" s="285"/>
      <c r="F179" s="265"/>
      <c r="G179" s="312"/>
    </row>
    <row r="180" spans="1:7" ht="12.75">
      <c r="A180" s="265"/>
      <c r="B180" s="265"/>
      <c r="C180" s="282"/>
      <c r="D180" s="283"/>
      <c r="E180" s="286"/>
      <c r="F180" s="265"/>
      <c r="G180" s="312"/>
    </row>
    <row r="181" spans="1:7" ht="12.75">
      <c r="A181" s="145">
        <v>1</v>
      </c>
      <c r="B181" s="145">
        <v>2</v>
      </c>
      <c r="C181" s="287">
        <v>3</v>
      </c>
      <c r="D181" s="288"/>
      <c r="E181" s="147">
        <v>4</v>
      </c>
      <c r="F181" s="313">
        <v>5</v>
      </c>
      <c r="G181" s="313"/>
    </row>
    <row r="182" spans="1:7" ht="38.25">
      <c r="A182" s="170">
        <v>1</v>
      </c>
      <c r="B182" s="171" t="s">
        <v>487</v>
      </c>
      <c r="C182" s="256"/>
      <c r="D182" s="257"/>
      <c r="E182" s="145"/>
      <c r="F182" s="326">
        <f>'Таблица 2.2'!D118</f>
        <v>0</v>
      </c>
      <c r="G182" s="327"/>
    </row>
    <row r="183" spans="1:7" ht="15">
      <c r="A183" s="309" t="s">
        <v>343</v>
      </c>
      <c r="B183" s="310"/>
      <c r="C183" s="289" t="s">
        <v>344</v>
      </c>
      <c r="D183" s="288"/>
      <c r="E183" s="144" t="s">
        <v>344</v>
      </c>
      <c r="F183" s="345">
        <f>SUM(F182)</f>
        <v>0</v>
      </c>
      <c r="G183" s="346"/>
    </row>
    <row r="185" spans="2:7" ht="15">
      <c r="B185" s="322" t="s">
        <v>426</v>
      </c>
      <c r="C185" s="322"/>
      <c r="D185" s="322"/>
      <c r="E185" s="322"/>
      <c r="F185" s="322"/>
      <c r="G185" s="323"/>
    </row>
    <row r="186" spans="1:6" ht="12.75">
      <c r="A186" s="265" t="s">
        <v>327</v>
      </c>
      <c r="B186" s="265" t="s">
        <v>346</v>
      </c>
      <c r="C186" s="265" t="s">
        <v>427</v>
      </c>
      <c r="D186" s="265"/>
      <c r="E186" s="265" t="s">
        <v>428</v>
      </c>
      <c r="F186" s="312"/>
    </row>
    <row r="187" spans="1:6" ht="12.75">
      <c r="A187" s="265"/>
      <c r="B187" s="265"/>
      <c r="C187" s="265"/>
      <c r="D187" s="265"/>
      <c r="E187" s="265"/>
      <c r="F187" s="312"/>
    </row>
    <row r="188" spans="1:6" ht="12.75">
      <c r="A188" s="265"/>
      <c r="B188" s="265"/>
      <c r="C188" s="265"/>
      <c r="D188" s="265"/>
      <c r="E188" s="265"/>
      <c r="F188" s="312"/>
    </row>
    <row r="189" spans="1:6" ht="12.75">
      <c r="A189" s="145">
        <v>1</v>
      </c>
      <c r="B189" s="145">
        <v>2</v>
      </c>
      <c r="C189" s="287">
        <v>3</v>
      </c>
      <c r="D189" s="288"/>
      <c r="E189" s="313">
        <v>4</v>
      </c>
      <c r="F189" s="313"/>
    </row>
    <row r="190" spans="1:6" ht="25.5">
      <c r="A190" s="170">
        <v>1</v>
      </c>
      <c r="B190" s="171" t="s">
        <v>488</v>
      </c>
      <c r="C190" s="256"/>
      <c r="D190" s="257"/>
      <c r="E190" s="326">
        <f>'Таблица 2.2'!D119</f>
        <v>0</v>
      </c>
      <c r="F190" s="327"/>
    </row>
    <row r="191" spans="1:6" ht="15">
      <c r="A191" s="309" t="s">
        <v>343</v>
      </c>
      <c r="B191" s="310"/>
      <c r="C191" s="289" t="s">
        <v>344</v>
      </c>
      <c r="D191" s="288"/>
      <c r="E191" s="345">
        <f>SUM(E190)</f>
        <v>0</v>
      </c>
      <c r="F191" s="346"/>
    </row>
    <row r="193" spans="2:7" ht="34.5" customHeight="1">
      <c r="B193" s="329" t="s">
        <v>429</v>
      </c>
      <c r="C193" s="329"/>
      <c r="D193" s="329"/>
      <c r="E193" s="329"/>
      <c r="F193" s="329"/>
      <c r="G193" s="330"/>
    </row>
    <row r="194" spans="1:7" ht="12.75">
      <c r="A194" s="265" t="s">
        <v>327</v>
      </c>
      <c r="B194" s="265" t="s">
        <v>346</v>
      </c>
      <c r="C194" s="278" t="s">
        <v>430</v>
      </c>
      <c r="D194" s="279"/>
      <c r="E194" s="284" t="s">
        <v>431</v>
      </c>
      <c r="F194" s="265" t="s">
        <v>432</v>
      </c>
      <c r="G194" s="312"/>
    </row>
    <row r="195" spans="1:7" ht="12.75">
      <c r="A195" s="265"/>
      <c r="B195" s="265"/>
      <c r="C195" s="280"/>
      <c r="D195" s="281"/>
      <c r="E195" s="285"/>
      <c r="F195" s="265"/>
      <c r="G195" s="312"/>
    </row>
    <row r="196" spans="1:7" ht="20.25" customHeight="1">
      <c r="A196" s="265"/>
      <c r="B196" s="265"/>
      <c r="C196" s="282"/>
      <c r="D196" s="283"/>
      <c r="E196" s="286"/>
      <c r="F196" s="265"/>
      <c r="G196" s="312"/>
    </row>
    <row r="197" spans="1:7" ht="12.75">
      <c r="A197" s="145">
        <v>1</v>
      </c>
      <c r="B197" s="145">
        <v>2</v>
      </c>
      <c r="C197" s="287">
        <v>3</v>
      </c>
      <c r="D197" s="288"/>
      <c r="E197" s="147">
        <v>4</v>
      </c>
      <c r="F197" s="313">
        <v>5</v>
      </c>
      <c r="G197" s="313"/>
    </row>
    <row r="198" spans="1:7" ht="12.75">
      <c r="A198" s="145">
        <v>1</v>
      </c>
      <c r="B198" s="148" t="s">
        <v>435</v>
      </c>
      <c r="C198" s="256"/>
      <c r="D198" s="257"/>
      <c r="E198" s="152"/>
      <c r="F198" s="349">
        <f>'Таблица 2.2'!H130</f>
        <v>0</v>
      </c>
      <c r="G198" s="349"/>
    </row>
    <row r="199" spans="1:7" ht="12.75">
      <c r="A199" s="151"/>
      <c r="B199" s="151"/>
      <c r="C199" s="333"/>
      <c r="D199" s="334"/>
      <c r="E199" s="152"/>
      <c r="F199" s="347"/>
      <c r="G199" s="348"/>
    </row>
    <row r="200" spans="1:7" ht="12.75">
      <c r="A200" s="151"/>
      <c r="B200" s="151"/>
      <c r="C200" s="333"/>
      <c r="D200" s="334"/>
      <c r="E200" s="152"/>
      <c r="F200" s="347"/>
      <c r="G200" s="348"/>
    </row>
    <row r="201" spans="1:7" ht="12.75">
      <c r="A201" s="151"/>
      <c r="B201" s="151"/>
      <c r="C201" s="333"/>
      <c r="D201" s="334"/>
      <c r="E201" s="152"/>
      <c r="F201" s="347"/>
      <c r="G201" s="348"/>
    </row>
    <row r="202" spans="1:7" ht="15">
      <c r="A202" s="309" t="s">
        <v>343</v>
      </c>
      <c r="B202" s="310"/>
      <c r="C202" s="289"/>
      <c r="D202" s="331"/>
      <c r="E202" s="153" t="s">
        <v>344</v>
      </c>
      <c r="F202" s="320">
        <f>SUM(F198:G201)</f>
        <v>0</v>
      </c>
      <c r="G202" s="332"/>
    </row>
  </sheetData>
  <sheetProtection/>
  <mergeCells count="257">
    <mergeCell ref="C201:D201"/>
    <mergeCell ref="F201:G201"/>
    <mergeCell ref="A202:B202"/>
    <mergeCell ref="C202:D202"/>
    <mergeCell ref="F202:G202"/>
    <mergeCell ref="C198:D198"/>
    <mergeCell ref="F198:G198"/>
    <mergeCell ref="C199:D199"/>
    <mergeCell ref="F199:G199"/>
    <mergeCell ref="C200:D200"/>
    <mergeCell ref="F200:G200"/>
    <mergeCell ref="A194:A196"/>
    <mergeCell ref="B194:B196"/>
    <mergeCell ref="C194:D196"/>
    <mergeCell ref="E194:E196"/>
    <mergeCell ref="F194:G196"/>
    <mergeCell ref="C197:D197"/>
    <mergeCell ref="F197:G197"/>
    <mergeCell ref="C190:D190"/>
    <mergeCell ref="E190:F190"/>
    <mergeCell ref="A191:B191"/>
    <mergeCell ref="C191:D191"/>
    <mergeCell ref="E191:F191"/>
    <mergeCell ref="B193:G193"/>
    <mergeCell ref="B185:G185"/>
    <mergeCell ref="A186:A188"/>
    <mergeCell ref="B186:B188"/>
    <mergeCell ref="C186:D188"/>
    <mergeCell ref="E186:F188"/>
    <mergeCell ref="C189:D189"/>
    <mergeCell ref="E189:F189"/>
    <mergeCell ref="C181:D181"/>
    <mergeCell ref="F181:G181"/>
    <mergeCell ref="C182:D182"/>
    <mergeCell ref="F182:G182"/>
    <mergeCell ref="A183:B183"/>
    <mergeCell ref="C183:D183"/>
    <mergeCell ref="F183:G183"/>
    <mergeCell ref="B177:G177"/>
    <mergeCell ref="A178:A180"/>
    <mergeCell ref="B178:B180"/>
    <mergeCell ref="C178:D180"/>
    <mergeCell ref="E178:E180"/>
    <mergeCell ref="F178:G180"/>
    <mergeCell ref="C173:D173"/>
    <mergeCell ref="F173:G173"/>
    <mergeCell ref="C174:D174"/>
    <mergeCell ref="F174:G174"/>
    <mergeCell ref="A175:B175"/>
    <mergeCell ref="C175:D175"/>
    <mergeCell ref="F175:G175"/>
    <mergeCell ref="B169:F169"/>
    <mergeCell ref="A170:A172"/>
    <mergeCell ref="B170:B172"/>
    <mergeCell ref="C170:D172"/>
    <mergeCell ref="E170:E172"/>
    <mergeCell ref="F170:G172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1:F161"/>
    <mergeCell ref="A162:A164"/>
    <mergeCell ref="B162:B164"/>
    <mergeCell ref="C162:D164"/>
    <mergeCell ref="E162:E164"/>
    <mergeCell ref="F162:F164"/>
    <mergeCell ref="C157:D157"/>
    <mergeCell ref="F157:G157"/>
    <mergeCell ref="C158:D158"/>
    <mergeCell ref="F158:G158"/>
    <mergeCell ref="A159:B159"/>
    <mergeCell ref="C159:D159"/>
    <mergeCell ref="F159:G159"/>
    <mergeCell ref="B153:F153"/>
    <mergeCell ref="A154:A156"/>
    <mergeCell ref="B154:B156"/>
    <mergeCell ref="C154:D156"/>
    <mergeCell ref="E154:E156"/>
    <mergeCell ref="F154:G156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C135:D135"/>
    <mergeCell ref="F135:G135"/>
    <mergeCell ref="C136:D136"/>
    <mergeCell ref="F136:G136"/>
    <mergeCell ref="A137:B137"/>
    <mergeCell ref="C137:D137"/>
    <mergeCell ref="F137:G137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22:D122"/>
    <mergeCell ref="F122:G122"/>
    <mergeCell ref="C123:D123"/>
    <mergeCell ref="F123:G123"/>
    <mergeCell ref="A124:B124"/>
    <mergeCell ref="C124:D124"/>
    <mergeCell ref="F124:G124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C24:H24"/>
    <mergeCell ref="A26:A28"/>
    <mergeCell ref="B26:B28"/>
    <mergeCell ref="C26:D28"/>
    <mergeCell ref="E26:E28"/>
    <mergeCell ref="F26:F28"/>
    <mergeCell ref="G26:G28"/>
    <mergeCell ref="I16:I18"/>
    <mergeCell ref="J16:J18"/>
    <mergeCell ref="K16:K18"/>
    <mergeCell ref="D17:D18"/>
    <mergeCell ref="E17:G17"/>
    <mergeCell ref="A21:B21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">
      <selection activeCell="F201" sqref="F201:G201"/>
    </sheetView>
  </sheetViews>
  <sheetFormatPr defaultColWidth="9.140625" defaultRowHeight="12.75"/>
  <cols>
    <col min="1" max="1" width="12.7109375" style="0" customWidth="1"/>
    <col min="2" max="2" width="15.140625" style="0" customWidth="1"/>
    <col min="3" max="10" width="12.7109375" style="0" customWidth="1"/>
  </cols>
  <sheetData>
    <row r="1" spans="3:9" ht="12.75">
      <c r="C1" s="260" t="s">
        <v>555</v>
      </c>
      <c r="D1" s="260"/>
      <c r="E1" s="260"/>
      <c r="F1" s="260"/>
      <c r="G1" s="260"/>
      <c r="H1" s="260"/>
      <c r="I1" s="260"/>
    </row>
    <row r="2" spans="3:9" ht="12.75">
      <c r="C2" s="260"/>
      <c r="D2" s="260"/>
      <c r="E2" s="260"/>
      <c r="F2" s="260"/>
      <c r="G2" s="260"/>
      <c r="H2" s="260"/>
      <c r="I2" s="260"/>
    </row>
    <row r="3" spans="3:9" ht="12.75">
      <c r="C3" s="260"/>
      <c r="D3" s="260"/>
      <c r="E3" s="260"/>
      <c r="F3" s="260"/>
      <c r="G3" s="260"/>
      <c r="H3" s="260"/>
      <c r="I3" s="260"/>
    </row>
    <row r="4" spans="3:9" ht="12.75">
      <c r="C4" s="260"/>
      <c r="D4" s="260"/>
      <c r="E4" s="260"/>
      <c r="F4" s="260"/>
      <c r="G4" s="260"/>
      <c r="H4" s="260"/>
      <c r="I4" s="260"/>
    </row>
    <row r="6" spans="4:7" ht="15">
      <c r="D6" s="261" t="s">
        <v>323</v>
      </c>
      <c r="E6" s="261"/>
      <c r="F6" s="261"/>
      <c r="G6" s="261"/>
    </row>
    <row r="9" spans="4:7" ht="15">
      <c r="D9" s="262" t="s">
        <v>324</v>
      </c>
      <c r="E9" s="262"/>
      <c r="F9" s="262"/>
      <c r="G9" s="262"/>
    </row>
    <row r="11" spans="3:10" ht="15">
      <c r="C11" s="263" t="s">
        <v>440</v>
      </c>
      <c r="D11" s="263"/>
      <c r="E11" s="263"/>
      <c r="F11" s="263"/>
      <c r="G11" s="263"/>
      <c r="H11" s="263"/>
      <c r="I11" s="245"/>
      <c r="J11" s="245"/>
    </row>
    <row r="14" spans="1:9" ht="15">
      <c r="A14" s="261" t="s">
        <v>326</v>
      </c>
      <c r="B14" s="264"/>
      <c r="C14" s="264"/>
      <c r="D14" s="264"/>
      <c r="E14" s="264"/>
      <c r="F14" s="264"/>
      <c r="G14" s="264"/>
      <c r="I14" s="156"/>
    </row>
    <row r="16" spans="1:10" ht="15" customHeight="1">
      <c r="A16" s="265" t="s">
        <v>327</v>
      </c>
      <c r="B16" s="265" t="s">
        <v>328</v>
      </c>
      <c r="C16" s="265" t="s">
        <v>329</v>
      </c>
      <c r="D16" s="267" t="s">
        <v>330</v>
      </c>
      <c r="E16" s="268"/>
      <c r="F16" s="268"/>
      <c r="G16" s="269"/>
      <c r="H16" s="265" t="s">
        <v>331</v>
      </c>
      <c r="I16" s="265" t="s">
        <v>332</v>
      </c>
      <c r="J16" s="270" t="s">
        <v>441</v>
      </c>
    </row>
    <row r="17" spans="1:10" ht="15">
      <c r="A17" s="266"/>
      <c r="B17" s="266"/>
      <c r="C17" s="266"/>
      <c r="D17" s="271" t="s">
        <v>23</v>
      </c>
      <c r="E17" s="272" t="s">
        <v>6</v>
      </c>
      <c r="F17" s="273"/>
      <c r="G17" s="274"/>
      <c r="H17" s="265"/>
      <c r="I17" s="265"/>
      <c r="J17" s="270"/>
    </row>
    <row r="18" spans="1:10" ht="120" customHeight="1">
      <c r="A18" s="266"/>
      <c r="B18" s="266"/>
      <c r="C18" s="266"/>
      <c r="D18" s="271"/>
      <c r="E18" s="154" t="s">
        <v>335</v>
      </c>
      <c r="F18" s="154" t="s">
        <v>336</v>
      </c>
      <c r="G18" s="154" t="s">
        <v>337</v>
      </c>
      <c r="H18" s="265"/>
      <c r="I18" s="265"/>
      <c r="J18" s="270"/>
    </row>
    <row r="19" spans="1:10" ht="15">
      <c r="A19" s="139">
        <v>1</v>
      </c>
      <c r="B19" s="139">
        <v>2</v>
      </c>
      <c r="C19" s="139">
        <v>3</v>
      </c>
      <c r="D19" s="139">
        <v>4</v>
      </c>
      <c r="E19" s="139">
        <v>5</v>
      </c>
      <c r="F19" s="139">
        <v>6</v>
      </c>
      <c r="G19" s="139">
        <v>7</v>
      </c>
      <c r="H19" s="139">
        <v>8</v>
      </c>
      <c r="I19" s="139">
        <v>9</v>
      </c>
      <c r="J19" s="139">
        <v>11</v>
      </c>
    </row>
    <row r="20" spans="1:10" ht="27.75" customHeight="1">
      <c r="A20" s="139"/>
      <c r="B20" s="155"/>
      <c r="C20" s="139"/>
      <c r="D20" s="139">
        <f>E20+F20+G20</f>
        <v>0</v>
      </c>
      <c r="E20" s="139"/>
      <c r="F20" s="139"/>
      <c r="G20" s="139"/>
      <c r="H20" s="139">
        <v>0</v>
      </c>
      <c r="I20" s="139"/>
      <c r="J20" s="139"/>
    </row>
    <row r="21" spans="1:10" ht="15">
      <c r="A21" s="275" t="s">
        <v>343</v>
      </c>
      <c r="B21" s="276"/>
      <c r="C21" s="143">
        <f>SUM(C20:C20)</f>
        <v>0</v>
      </c>
      <c r="D21" s="139"/>
      <c r="E21" s="144" t="s">
        <v>344</v>
      </c>
      <c r="F21" s="144" t="s">
        <v>344</v>
      </c>
      <c r="G21" s="144" t="s">
        <v>344</v>
      </c>
      <c r="H21" s="144" t="s">
        <v>344</v>
      </c>
      <c r="I21" s="144" t="s">
        <v>344</v>
      </c>
      <c r="J21" s="139"/>
    </row>
    <row r="24" spans="3:8" ht="30.75" customHeight="1">
      <c r="C24" s="277" t="s">
        <v>345</v>
      </c>
      <c r="D24" s="277"/>
      <c r="E24" s="277"/>
      <c r="F24" s="277"/>
      <c r="G24" s="277"/>
      <c r="H24" s="277"/>
    </row>
    <row r="26" spans="1:7" ht="12.75">
      <c r="A26" s="265" t="s">
        <v>327</v>
      </c>
      <c r="B26" s="265" t="s">
        <v>346</v>
      </c>
      <c r="C26" s="278" t="s">
        <v>347</v>
      </c>
      <c r="D26" s="279"/>
      <c r="E26" s="284" t="s">
        <v>348</v>
      </c>
      <c r="F26" s="284" t="s">
        <v>349</v>
      </c>
      <c r="G26" s="284" t="s">
        <v>350</v>
      </c>
    </row>
    <row r="27" spans="1:7" ht="12.75">
      <c r="A27" s="265"/>
      <c r="B27" s="265"/>
      <c r="C27" s="280"/>
      <c r="D27" s="281"/>
      <c r="E27" s="285"/>
      <c r="F27" s="285"/>
      <c r="G27" s="285"/>
    </row>
    <row r="28" spans="1:7" ht="23.25" customHeight="1">
      <c r="A28" s="265"/>
      <c r="B28" s="265"/>
      <c r="C28" s="282"/>
      <c r="D28" s="283"/>
      <c r="E28" s="286"/>
      <c r="F28" s="286"/>
      <c r="G28" s="286"/>
    </row>
    <row r="29" spans="1:7" ht="12.75">
      <c r="A29" s="145">
        <v>1</v>
      </c>
      <c r="B29" s="145">
        <v>2</v>
      </c>
      <c r="C29" s="287">
        <v>3</v>
      </c>
      <c r="D29" s="288"/>
      <c r="E29" s="145">
        <v>4</v>
      </c>
      <c r="F29" s="145">
        <v>5</v>
      </c>
      <c r="G29" s="145">
        <v>6</v>
      </c>
    </row>
    <row r="30" spans="1:7" ht="26.25" customHeight="1">
      <c r="A30" s="145"/>
      <c r="B30" s="145"/>
      <c r="C30" s="256"/>
      <c r="D30" s="257"/>
      <c r="E30" s="145"/>
      <c r="F30" s="145"/>
      <c r="G30" s="145">
        <f>C30*D30*E30</f>
        <v>0</v>
      </c>
    </row>
    <row r="31" spans="1:7" ht="15">
      <c r="A31" s="275" t="s">
        <v>343</v>
      </c>
      <c r="B31" s="276"/>
      <c r="C31" s="289" t="s">
        <v>344</v>
      </c>
      <c r="D31" s="288"/>
      <c r="E31" s="139" t="s">
        <v>344</v>
      </c>
      <c r="F31" s="139" t="s">
        <v>344</v>
      </c>
      <c r="G31" s="139">
        <f>SUM(G30)</f>
        <v>0</v>
      </c>
    </row>
    <row r="34" spans="3:8" ht="15">
      <c r="C34" s="290" t="s">
        <v>351</v>
      </c>
      <c r="D34" s="290"/>
      <c r="E34" s="290"/>
      <c r="F34" s="290"/>
      <c r="G34" s="290"/>
      <c r="H34" s="290"/>
    </row>
    <row r="36" spans="1:7" ht="12.75">
      <c r="A36" s="265" t="s">
        <v>327</v>
      </c>
      <c r="B36" s="265" t="s">
        <v>346</v>
      </c>
      <c r="C36" s="278" t="s">
        <v>352</v>
      </c>
      <c r="D36" s="279"/>
      <c r="E36" s="284" t="s">
        <v>353</v>
      </c>
      <c r="F36" s="284" t="s">
        <v>354</v>
      </c>
      <c r="G36" s="284" t="s">
        <v>350</v>
      </c>
    </row>
    <row r="37" spans="1:7" ht="12.75">
      <c r="A37" s="265"/>
      <c r="B37" s="265"/>
      <c r="C37" s="280"/>
      <c r="D37" s="281"/>
      <c r="E37" s="285"/>
      <c r="F37" s="285"/>
      <c r="G37" s="285"/>
    </row>
    <row r="38" spans="1:7" ht="21.75" customHeight="1">
      <c r="A38" s="265"/>
      <c r="B38" s="265"/>
      <c r="C38" s="282"/>
      <c r="D38" s="283"/>
      <c r="E38" s="286"/>
      <c r="F38" s="286"/>
      <c r="G38" s="286"/>
    </row>
    <row r="39" spans="1:7" ht="12.75">
      <c r="A39" s="145">
        <v>1</v>
      </c>
      <c r="B39" s="145">
        <v>2</v>
      </c>
      <c r="C39" s="287">
        <v>3</v>
      </c>
      <c r="D39" s="288"/>
      <c r="E39" s="145">
        <v>4</v>
      </c>
      <c r="F39" s="145">
        <v>5</v>
      </c>
      <c r="G39" s="145">
        <v>6</v>
      </c>
    </row>
    <row r="40" spans="1:7" ht="12.75">
      <c r="A40" s="145"/>
      <c r="B40" s="145"/>
      <c r="C40" s="256"/>
      <c r="D40" s="257"/>
      <c r="E40" s="145"/>
      <c r="F40" s="145"/>
      <c r="G40" s="145">
        <f>C40*D40*E40</f>
        <v>0</v>
      </c>
    </row>
    <row r="41" spans="1:7" ht="15">
      <c r="A41" s="275" t="s">
        <v>343</v>
      </c>
      <c r="B41" s="276"/>
      <c r="C41" s="289" t="s">
        <v>344</v>
      </c>
      <c r="D41" s="288"/>
      <c r="E41" s="139" t="s">
        <v>344</v>
      </c>
      <c r="F41" s="139" t="s">
        <v>344</v>
      </c>
      <c r="G41" s="139">
        <f>SUM(G40)</f>
        <v>0</v>
      </c>
    </row>
    <row r="44" spans="2:7" ht="60" customHeight="1">
      <c r="B44" s="261" t="s">
        <v>355</v>
      </c>
      <c r="C44" s="264"/>
      <c r="D44" s="264"/>
      <c r="E44" s="264"/>
      <c r="F44" s="264"/>
      <c r="G44" s="264"/>
    </row>
    <row r="46" spans="1:7" ht="12.75">
      <c r="A46" s="265" t="s">
        <v>327</v>
      </c>
      <c r="B46" s="265" t="s">
        <v>356</v>
      </c>
      <c r="C46" s="265"/>
      <c r="D46" s="265"/>
      <c r="E46" s="265" t="s">
        <v>357</v>
      </c>
      <c r="F46" s="265"/>
      <c r="G46" s="265" t="s">
        <v>358</v>
      </c>
    </row>
    <row r="47" spans="1:7" ht="12.75">
      <c r="A47" s="265"/>
      <c r="B47" s="265"/>
      <c r="C47" s="265"/>
      <c r="D47" s="265"/>
      <c r="E47" s="265"/>
      <c r="F47" s="265"/>
      <c r="G47" s="265"/>
    </row>
    <row r="48" spans="1:7" ht="29.25" customHeight="1">
      <c r="A48" s="265"/>
      <c r="B48" s="265"/>
      <c r="C48" s="265"/>
      <c r="D48" s="265"/>
      <c r="E48" s="265"/>
      <c r="F48" s="265"/>
      <c r="G48" s="265"/>
    </row>
    <row r="49" spans="1:7" ht="15">
      <c r="A49" s="157">
        <v>1</v>
      </c>
      <c r="B49" s="265">
        <v>2</v>
      </c>
      <c r="C49" s="265"/>
      <c r="D49" s="265"/>
      <c r="E49" s="265">
        <v>3</v>
      </c>
      <c r="F49" s="265"/>
      <c r="G49" s="157">
        <v>4</v>
      </c>
    </row>
    <row r="50" spans="1:7" ht="12.75">
      <c r="A50" s="265">
        <v>1</v>
      </c>
      <c r="B50" s="265" t="s">
        <v>359</v>
      </c>
      <c r="C50" s="271"/>
      <c r="D50" s="271"/>
      <c r="E50" s="265" t="s">
        <v>344</v>
      </c>
      <c r="F50" s="271"/>
      <c r="G50" s="265">
        <f>SUM(G52+G56+G58)</f>
        <v>0</v>
      </c>
    </row>
    <row r="51" spans="1:7" ht="22.5" customHeight="1">
      <c r="A51" s="271"/>
      <c r="B51" s="271"/>
      <c r="C51" s="271"/>
      <c r="D51" s="271"/>
      <c r="E51" s="271"/>
      <c r="F51" s="271"/>
      <c r="G51" s="271"/>
    </row>
    <row r="52" spans="1:7" ht="12.75">
      <c r="A52" s="293" t="s">
        <v>360</v>
      </c>
      <c r="B52" s="294" t="s">
        <v>6</v>
      </c>
      <c r="C52" s="294"/>
      <c r="D52" s="294"/>
      <c r="E52" s="294"/>
      <c r="F52" s="294"/>
      <c r="G52" s="294"/>
    </row>
    <row r="53" spans="1:7" ht="12.75">
      <c r="A53" s="293"/>
      <c r="B53" s="294"/>
      <c r="C53" s="294"/>
      <c r="D53" s="294"/>
      <c r="E53" s="294"/>
      <c r="F53" s="294"/>
      <c r="G53" s="294"/>
    </row>
    <row r="54" spans="1:7" ht="12.75">
      <c r="A54" s="293"/>
      <c r="B54" s="294" t="s">
        <v>361</v>
      </c>
      <c r="C54" s="294"/>
      <c r="D54" s="294"/>
      <c r="E54" s="294"/>
      <c r="F54" s="294"/>
      <c r="G54" s="294"/>
    </row>
    <row r="55" spans="1:7" ht="12.75">
      <c r="A55" s="293"/>
      <c r="B55" s="294"/>
      <c r="C55" s="294"/>
      <c r="D55" s="294"/>
      <c r="E55" s="294"/>
      <c r="F55" s="294"/>
      <c r="G55" s="294"/>
    </row>
    <row r="56" spans="1:7" ht="12.75">
      <c r="A56" s="296" t="s">
        <v>362</v>
      </c>
      <c r="B56" s="294" t="s">
        <v>363</v>
      </c>
      <c r="C56" s="294"/>
      <c r="D56" s="294"/>
      <c r="E56" s="294"/>
      <c r="F56" s="294"/>
      <c r="G56" s="350">
        <v>0</v>
      </c>
    </row>
    <row r="57" spans="1:7" ht="12.75">
      <c r="A57" s="297"/>
      <c r="B57" s="294"/>
      <c r="C57" s="294"/>
      <c r="D57" s="294"/>
      <c r="E57" s="294"/>
      <c r="F57" s="294"/>
      <c r="G57" s="350"/>
    </row>
    <row r="58" spans="1:7" ht="12.75">
      <c r="A58" s="296" t="s">
        <v>364</v>
      </c>
      <c r="B58" s="294" t="s">
        <v>365</v>
      </c>
      <c r="C58" s="294"/>
      <c r="D58" s="294"/>
      <c r="E58" s="294"/>
      <c r="F58" s="294"/>
      <c r="G58" s="350">
        <v>0</v>
      </c>
    </row>
    <row r="59" spans="1:7" ht="55.5" customHeight="1">
      <c r="A59" s="297"/>
      <c r="B59" s="294"/>
      <c r="C59" s="294"/>
      <c r="D59" s="294"/>
      <c r="E59" s="294"/>
      <c r="F59" s="294"/>
      <c r="G59" s="350"/>
    </row>
    <row r="60" spans="1:7" ht="12.75">
      <c r="A60" s="296" t="s">
        <v>366</v>
      </c>
      <c r="B60" s="294" t="s">
        <v>367</v>
      </c>
      <c r="C60" s="294"/>
      <c r="D60" s="294"/>
      <c r="E60" s="278" t="s">
        <v>344</v>
      </c>
      <c r="F60" s="279"/>
      <c r="G60" s="350">
        <f>G62+G70+G72</f>
        <v>0</v>
      </c>
    </row>
    <row r="61" spans="1:7" ht="32.25" customHeight="1">
      <c r="A61" s="297"/>
      <c r="B61" s="294"/>
      <c r="C61" s="294"/>
      <c r="D61" s="294"/>
      <c r="E61" s="282"/>
      <c r="F61" s="283"/>
      <c r="G61" s="350"/>
    </row>
    <row r="62" spans="1:7" ht="12.75">
      <c r="A62" s="293" t="s">
        <v>368</v>
      </c>
      <c r="B62" s="294" t="s">
        <v>6</v>
      </c>
      <c r="C62" s="294"/>
      <c r="D62" s="294"/>
      <c r="E62" s="294"/>
      <c r="F62" s="294"/>
      <c r="G62" s="294"/>
    </row>
    <row r="63" spans="1:7" ht="12.75">
      <c r="A63" s="293"/>
      <c r="B63" s="294"/>
      <c r="C63" s="294"/>
      <c r="D63" s="294"/>
      <c r="E63" s="294"/>
      <c r="F63" s="294"/>
      <c r="G63" s="294"/>
    </row>
    <row r="64" spans="1:7" ht="12.75">
      <c r="A64" s="293"/>
      <c r="B64" s="294" t="s">
        <v>369</v>
      </c>
      <c r="C64" s="294"/>
      <c r="D64" s="294"/>
      <c r="E64" s="294"/>
      <c r="F64" s="294"/>
      <c r="G64" s="294"/>
    </row>
    <row r="65" spans="1:7" ht="36" customHeight="1">
      <c r="A65" s="293"/>
      <c r="B65" s="294"/>
      <c r="C65" s="294"/>
      <c r="D65" s="294"/>
      <c r="E65" s="294"/>
      <c r="F65" s="294"/>
      <c r="G65" s="294"/>
    </row>
    <row r="66" spans="1:7" ht="12.75">
      <c r="A66" s="299" t="s">
        <v>370</v>
      </c>
      <c r="B66" s="294" t="s">
        <v>371</v>
      </c>
      <c r="C66" s="294"/>
      <c r="D66" s="294"/>
      <c r="E66" s="278" t="s">
        <v>344</v>
      </c>
      <c r="F66" s="279"/>
      <c r="G66" s="350">
        <v>0</v>
      </c>
    </row>
    <row r="67" spans="1:7" ht="34.5" customHeight="1">
      <c r="A67" s="300"/>
      <c r="B67" s="294"/>
      <c r="C67" s="294"/>
      <c r="D67" s="294"/>
      <c r="E67" s="282"/>
      <c r="F67" s="283"/>
      <c r="G67" s="350"/>
    </row>
    <row r="68" spans="1:7" ht="12.75">
      <c r="A68" s="299" t="s">
        <v>372</v>
      </c>
      <c r="B68" s="265">
        <v>2</v>
      </c>
      <c r="C68" s="265"/>
      <c r="D68" s="265"/>
      <c r="E68" s="278">
        <v>3</v>
      </c>
      <c r="F68" s="279"/>
      <c r="G68" s="301">
        <v>4</v>
      </c>
    </row>
    <row r="69" spans="1:7" ht="12.75">
      <c r="A69" s="300"/>
      <c r="B69" s="265"/>
      <c r="C69" s="265"/>
      <c r="D69" s="265"/>
      <c r="E69" s="282"/>
      <c r="F69" s="283"/>
      <c r="G69" s="301"/>
    </row>
    <row r="70" spans="1:7" ht="12.75">
      <c r="A70" s="299" t="s">
        <v>373</v>
      </c>
      <c r="B70" s="294" t="s">
        <v>374</v>
      </c>
      <c r="C70" s="294"/>
      <c r="D70" s="294"/>
      <c r="E70" s="278"/>
      <c r="F70" s="279"/>
      <c r="G70" s="350"/>
    </row>
    <row r="71" spans="1:7" ht="44.25" customHeight="1">
      <c r="A71" s="300"/>
      <c r="B71" s="294"/>
      <c r="C71" s="294"/>
      <c r="D71" s="294"/>
      <c r="E71" s="282"/>
      <c r="F71" s="283"/>
      <c r="G71" s="350"/>
    </row>
    <row r="72" spans="1:7" ht="12.75">
      <c r="A72" s="299" t="s">
        <v>375</v>
      </c>
      <c r="B72" s="294" t="s">
        <v>376</v>
      </c>
      <c r="C72" s="294"/>
      <c r="D72" s="294"/>
      <c r="E72" s="278"/>
      <c r="F72" s="279"/>
      <c r="G72" s="350">
        <v>0</v>
      </c>
    </row>
    <row r="73" spans="1:7" ht="51.75" customHeight="1">
      <c r="A73" s="300"/>
      <c r="B73" s="294"/>
      <c r="C73" s="294"/>
      <c r="D73" s="294"/>
      <c r="E73" s="282"/>
      <c r="F73" s="283"/>
      <c r="G73" s="350"/>
    </row>
    <row r="74" spans="1:7" ht="12.75">
      <c r="A74" s="299" t="s">
        <v>377</v>
      </c>
      <c r="B74" s="294" t="s">
        <v>378</v>
      </c>
      <c r="C74" s="294"/>
      <c r="D74" s="294"/>
      <c r="E74" s="278"/>
      <c r="F74" s="279"/>
      <c r="G74" s="350"/>
    </row>
    <row r="75" spans="1:7" ht="35.25" customHeight="1">
      <c r="A75" s="300"/>
      <c r="B75" s="294"/>
      <c r="C75" s="294"/>
      <c r="D75" s="294"/>
      <c r="E75" s="282"/>
      <c r="F75" s="283"/>
      <c r="G75" s="350"/>
    </row>
    <row r="76" spans="1:7" ht="12.75">
      <c r="A76" s="299"/>
      <c r="B76" s="302" t="s">
        <v>343</v>
      </c>
      <c r="C76" s="303"/>
      <c r="D76" s="304"/>
      <c r="E76" s="278" t="s">
        <v>344</v>
      </c>
      <c r="F76" s="279"/>
      <c r="G76" s="350">
        <f>G50+G60+G74</f>
        <v>0</v>
      </c>
    </row>
    <row r="77" spans="1:7" ht="12.75">
      <c r="A77" s="300"/>
      <c r="B77" s="305"/>
      <c r="C77" s="306"/>
      <c r="D77" s="307"/>
      <c r="E77" s="282"/>
      <c r="F77" s="283"/>
      <c r="G77" s="350"/>
    </row>
    <row r="80" spans="2:7" ht="15">
      <c r="B80" s="261" t="s">
        <v>379</v>
      </c>
      <c r="C80" s="261"/>
      <c r="D80" s="261"/>
      <c r="E80" s="261"/>
      <c r="F80" s="261"/>
      <c r="G80" s="264"/>
    </row>
    <row r="82" spans="1:6" ht="15">
      <c r="A82" s="308" t="s">
        <v>380</v>
      </c>
      <c r="B82" s="308"/>
      <c r="C82" s="308"/>
      <c r="D82" s="308"/>
      <c r="E82" s="308"/>
      <c r="F82" s="308"/>
    </row>
    <row r="83" spans="1:6" ht="15">
      <c r="A83" s="308" t="s">
        <v>381</v>
      </c>
      <c r="B83" s="245"/>
      <c r="C83" s="245"/>
      <c r="D83" s="245"/>
      <c r="E83" s="245"/>
      <c r="F83" s="245"/>
    </row>
    <row r="85" spans="1:6" ht="12.75">
      <c r="A85" s="265" t="s">
        <v>327</v>
      </c>
      <c r="B85" s="265" t="s">
        <v>346</v>
      </c>
      <c r="C85" s="278" t="s">
        <v>382</v>
      </c>
      <c r="D85" s="279"/>
      <c r="E85" s="284" t="s">
        <v>383</v>
      </c>
      <c r="F85" s="284" t="s">
        <v>384</v>
      </c>
    </row>
    <row r="86" spans="1:6" ht="12.75">
      <c r="A86" s="265"/>
      <c r="B86" s="265"/>
      <c r="C86" s="280"/>
      <c r="D86" s="281"/>
      <c r="E86" s="285"/>
      <c r="F86" s="285"/>
    </row>
    <row r="87" spans="1:6" ht="12.75">
      <c r="A87" s="265"/>
      <c r="B87" s="265"/>
      <c r="C87" s="282"/>
      <c r="D87" s="283"/>
      <c r="E87" s="286"/>
      <c r="F87" s="286"/>
    </row>
    <row r="88" spans="1:6" ht="12.75">
      <c r="A88" s="145">
        <v>1</v>
      </c>
      <c r="B88" s="145">
        <v>2</v>
      </c>
      <c r="C88" s="287">
        <v>3</v>
      </c>
      <c r="D88" s="288"/>
      <c r="E88" s="145">
        <v>4</v>
      </c>
      <c r="F88" s="145">
        <v>5</v>
      </c>
    </row>
    <row r="89" spans="1:6" ht="12.75">
      <c r="A89" s="145"/>
      <c r="B89" s="145"/>
      <c r="C89" s="256"/>
      <c r="D89" s="257"/>
      <c r="E89" s="145"/>
      <c r="F89" s="145">
        <f>C89*E89</f>
        <v>0</v>
      </c>
    </row>
    <row r="90" spans="1:6" ht="15">
      <c r="A90" s="309" t="s">
        <v>343</v>
      </c>
      <c r="B90" s="310"/>
      <c r="C90" s="289" t="s">
        <v>344</v>
      </c>
      <c r="D90" s="288"/>
      <c r="E90" s="144" t="s">
        <v>344</v>
      </c>
      <c r="F90" s="139">
        <f>SUM(F89)</f>
        <v>0</v>
      </c>
    </row>
    <row r="93" spans="1:3" ht="12.75">
      <c r="A93" s="264" t="s">
        <v>385</v>
      </c>
      <c r="B93" s="264"/>
      <c r="C93" s="264"/>
    </row>
    <row r="94" spans="1:6" ht="12.75">
      <c r="A94" s="311" t="s">
        <v>386</v>
      </c>
      <c r="B94" s="311"/>
      <c r="C94" s="311"/>
      <c r="D94" s="311"/>
      <c r="E94" s="311"/>
      <c r="F94" s="311"/>
    </row>
    <row r="95" spans="1:6" ht="12.75">
      <c r="A95" s="311"/>
      <c r="B95" s="311"/>
      <c r="C95" s="311"/>
      <c r="D95" s="311"/>
      <c r="E95" s="311"/>
      <c r="F95" s="311"/>
    </row>
    <row r="96" spans="1:6" ht="12.75">
      <c r="A96" s="311"/>
      <c r="B96" s="311"/>
      <c r="C96" s="311"/>
      <c r="D96" s="311"/>
      <c r="E96" s="311"/>
      <c r="F96" s="311"/>
    </row>
    <row r="97" spans="1:6" ht="12.75">
      <c r="A97" s="311"/>
      <c r="B97" s="311"/>
      <c r="C97" s="311"/>
      <c r="D97" s="311"/>
      <c r="E97" s="311"/>
      <c r="F97" s="311"/>
    </row>
    <row r="100" spans="2:7" ht="15">
      <c r="B100" s="261" t="s">
        <v>387</v>
      </c>
      <c r="C100" s="261"/>
      <c r="D100" s="261"/>
      <c r="E100" s="261"/>
      <c r="F100" s="261"/>
      <c r="G100" s="264"/>
    </row>
    <row r="102" spans="1:6" ht="15">
      <c r="A102" s="308" t="s">
        <v>388</v>
      </c>
      <c r="B102" s="308"/>
      <c r="C102" s="308"/>
      <c r="D102" s="308"/>
      <c r="E102" s="308"/>
      <c r="F102" s="308"/>
    </row>
    <row r="103" spans="1:6" ht="15">
      <c r="A103" s="308" t="s">
        <v>389</v>
      </c>
      <c r="B103" s="245"/>
      <c r="C103" s="245"/>
      <c r="D103" s="245"/>
      <c r="E103" s="245"/>
      <c r="F103" s="245"/>
    </row>
    <row r="105" spans="1:7" ht="12.75">
      <c r="A105" s="265" t="s">
        <v>327</v>
      </c>
      <c r="B105" s="265" t="s">
        <v>346</v>
      </c>
      <c r="C105" s="278" t="s">
        <v>390</v>
      </c>
      <c r="D105" s="279"/>
      <c r="E105" s="284" t="s">
        <v>391</v>
      </c>
      <c r="F105" s="265" t="s">
        <v>392</v>
      </c>
      <c r="G105" s="312"/>
    </row>
    <row r="106" spans="1:7" ht="12.75">
      <c r="A106" s="265"/>
      <c r="B106" s="265"/>
      <c r="C106" s="280"/>
      <c r="D106" s="281"/>
      <c r="E106" s="285"/>
      <c r="F106" s="265"/>
      <c r="G106" s="312"/>
    </row>
    <row r="107" spans="1:7" ht="33" customHeight="1">
      <c r="A107" s="265"/>
      <c r="B107" s="265"/>
      <c r="C107" s="282"/>
      <c r="D107" s="283"/>
      <c r="E107" s="286"/>
      <c r="F107" s="265"/>
      <c r="G107" s="312"/>
    </row>
    <row r="108" spans="1:7" ht="12.75">
      <c r="A108" s="145">
        <v>1</v>
      </c>
      <c r="B108" s="145">
        <v>2</v>
      </c>
      <c r="C108" s="287">
        <v>3</v>
      </c>
      <c r="D108" s="288"/>
      <c r="E108" s="147">
        <v>4</v>
      </c>
      <c r="F108" s="313">
        <v>5</v>
      </c>
      <c r="G108" s="313"/>
    </row>
    <row r="109" spans="1:7" ht="18" customHeight="1">
      <c r="A109" s="145"/>
      <c r="B109" s="148"/>
      <c r="C109" s="256"/>
      <c r="D109" s="257"/>
      <c r="E109" s="145"/>
      <c r="F109" s="351"/>
      <c r="G109" s="351"/>
    </row>
    <row r="110" spans="1:7" ht="15">
      <c r="A110" s="309" t="s">
        <v>343</v>
      </c>
      <c r="B110" s="310"/>
      <c r="C110" s="289"/>
      <c r="D110" s="288"/>
      <c r="E110" s="144" t="s">
        <v>344</v>
      </c>
      <c r="F110" s="352">
        <f>SUM(F109)</f>
        <v>0</v>
      </c>
      <c r="G110" s="351"/>
    </row>
    <row r="113" spans="1:6" ht="13.5">
      <c r="A113" s="261" t="s">
        <v>395</v>
      </c>
      <c r="B113" s="264"/>
      <c r="C113" s="264"/>
      <c r="D113" s="264"/>
      <c r="E113" s="264"/>
      <c r="F113" s="264"/>
    </row>
    <row r="115" spans="1:6" ht="15">
      <c r="A115" s="308" t="s">
        <v>396</v>
      </c>
      <c r="B115" s="308"/>
      <c r="C115" s="308"/>
      <c r="D115" s="308"/>
      <c r="E115" s="308"/>
      <c r="F115" s="308"/>
    </row>
    <row r="116" spans="1:6" ht="15">
      <c r="A116" s="308" t="s">
        <v>389</v>
      </c>
      <c r="B116" s="245"/>
      <c r="C116" s="245"/>
      <c r="D116" s="245"/>
      <c r="E116" s="245"/>
      <c r="F116" s="245"/>
    </row>
    <row r="118" spans="1:7" ht="12.75">
      <c r="A118" s="265" t="s">
        <v>327</v>
      </c>
      <c r="B118" s="265" t="s">
        <v>1</v>
      </c>
      <c r="C118" s="278" t="s">
        <v>382</v>
      </c>
      <c r="D118" s="279"/>
      <c r="E118" s="284" t="s">
        <v>383</v>
      </c>
      <c r="F118" s="265" t="s">
        <v>397</v>
      </c>
      <c r="G118" s="312"/>
    </row>
    <row r="119" spans="1:7" ht="12.75">
      <c r="A119" s="265"/>
      <c r="B119" s="265"/>
      <c r="C119" s="280"/>
      <c r="D119" s="281"/>
      <c r="E119" s="285"/>
      <c r="F119" s="265"/>
      <c r="G119" s="312"/>
    </row>
    <row r="120" spans="1:7" ht="12.75">
      <c r="A120" s="265"/>
      <c r="B120" s="265"/>
      <c r="C120" s="282"/>
      <c r="D120" s="283"/>
      <c r="E120" s="286"/>
      <c r="F120" s="265"/>
      <c r="G120" s="312"/>
    </row>
    <row r="121" spans="1:7" ht="12.75">
      <c r="A121" s="145">
        <v>1</v>
      </c>
      <c r="B121" s="145">
        <v>2</v>
      </c>
      <c r="C121" s="287">
        <v>3</v>
      </c>
      <c r="D121" s="288"/>
      <c r="E121" s="147">
        <v>4</v>
      </c>
      <c r="F121" s="313">
        <v>5</v>
      </c>
      <c r="G121" s="313"/>
    </row>
    <row r="122" spans="1:7" ht="12.75">
      <c r="A122" s="145"/>
      <c r="B122" s="145"/>
      <c r="C122" s="256"/>
      <c r="D122" s="257"/>
      <c r="E122" s="145"/>
      <c r="F122" s="312">
        <f>C122*E122</f>
        <v>0</v>
      </c>
      <c r="G122" s="312"/>
    </row>
    <row r="123" spans="1:7" ht="15">
      <c r="A123" s="309" t="s">
        <v>343</v>
      </c>
      <c r="B123" s="310"/>
      <c r="C123" s="289" t="s">
        <v>344</v>
      </c>
      <c r="D123" s="288"/>
      <c r="E123" s="144" t="s">
        <v>344</v>
      </c>
      <c r="F123" s="294">
        <f>SUM(F122)</f>
        <v>0</v>
      </c>
      <c r="G123" s="312"/>
    </row>
    <row r="126" spans="1:6" ht="13.5">
      <c r="A126" s="261" t="s">
        <v>398</v>
      </c>
      <c r="B126" s="264"/>
      <c r="C126" s="264"/>
      <c r="D126" s="264"/>
      <c r="E126" s="264"/>
      <c r="F126" s="264"/>
    </row>
    <row r="128" spans="1:6" ht="15">
      <c r="A128" s="308" t="s">
        <v>399</v>
      </c>
      <c r="B128" s="308"/>
      <c r="C128" s="308"/>
      <c r="D128" s="308"/>
      <c r="E128" s="308"/>
      <c r="F128" s="308"/>
    </row>
    <row r="129" spans="1:6" ht="15">
      <c r="A129" s="308" t="s">
        <v>400</v>
      </c>
      <c r="B129" s="245"/>
      <c r="C129" s="245"/>
      <c r="D129" s="245"/>
      <c r="E129" s="245"/>
      <c r="F129" s="245"/>
    </row>
    <row r="131" spans="1:7" ht="12.75">
      <c r="A131" s="265" t="s">
        <v>327</v>
      </c>
      <c r="B131" s="265" t="s">
        <v>1</v>
      </c>
      <c r="C131" s="278" t="s">
        <v>382</v>
      </c>
      <c r="D131" s="279"/>
      <c r="E131" s="284" t="s">
        <v>383</v>
      </c>
      <c r="F131" s="265" t="s">
        <v>397</v>
      </c>
      <c r="G131" s="312"/>
    </row>
    <row r="132" spans="1:7" ht="12.75">
      <c r="A132" s="265"/>
      <c r="B132" s="265"/>
      <c r="C132" s="280"/>
      <c r="D132" s="281"/>
      <c r="E132" s="285"/>
      <c r="F132" s="265"/>
      <c r="G132" s="312"/>
    </row>
    <row r="133" spans="1:7" ht="12.75">
      <c r="A133" s="265"/>
      <c r="B133" s="265"/>
      <c r="C133" s="282"/>
      <c r="D133" s="283"/>
      <c r="E133" s="286"/>
      <c r="F133" s="265"/>
      <c r="G133" s="312"/>
    </row>
    <row r="134" spans="1:7" ht="12.75">
      <c r="A134" s="145">
        <v>1</v>
      </c>
      <c r="B134" s="145">
        <v>2</v>
      </c>
      <c r="C134" s="287">
        <v>3</v>
      </c>
      <c r="D134" s="288"/>
      <c r="E134" s="147">
        <v>4</v>
      </c>
      <c r="F134" s="313">
        <v>5</v>
      </c>
      <c r="G134" s="313"/>
    </row>
    <row r="135" spans="1:7" ht="12.75">
      <c r="A135" s="145"/>
      <c r="B135" s="145"/>
      <c r="C135" s="256"/>
      <c r="D135" s="257"/>
      <c r="E135" s="145"/>
      <c r="F135" s="312">
        <f>C135*E135</f>
        <v>0</v>
      </c>
      <c r="G135" s="312"/>
    </row>
    <row r="136" spans="1:7" ht="15">
      <c r="A136" s="309" t="s">
        <v>343</v>
      </c>
      <c r="B136" s="310"/>
      <c r="C136" s="289" t="s">
        <v>344</v>
      </c>
      <c r="D136" s="288"/>
      <c r="E136" s="144" t="s">
        <v>344</v>
      </c>
      <c r="F136" s="294">
        <f>SUM(F135)</f>
        <v>0</v>
      </c>
      <c r="G136" s="312"/>
    </row>
    <row r="139" spans="1:6" ht="13.5">
      <c r="A139" s="261" t="s">
        <v>402</v>
      </c>
      <c r="B139" s="264"/>
      <c r="C139" s="264"/>
      <c r="D139" s="264"/>
      <c r="E139" s="264"/>
      <c r="F139" s="264"/>
    </row>
    <row r="141" spans="1:6" ht="15">
      <c r="A141" s="308" t="s">
        <v>403</v>
      </c>
      <c r="B141" s="308"/>
      <c r="C141" s="308"/>
      <c r="D141" s="308"/>
      <c r="E141" s="308"/>
      <c r="F141" s="308"/>
    </row>
    <row r="142" spans="1:6" ht="15">
      <c r="A142" s="308" t="s">
        <v>404</v>
      </c>
      <c r="B142" s="245"/>
      <c r="C142" s="245"/>
      <c r="D142" s="245"/>
      <c r="E142" s="245"/>
      <c r="F142" s="245"/>
    </row>
    <row r="144" spans="2:6" ht="15">
      <c r="B144" s="318" t="s">
        <v>405</v>
      </c>
      <c r="C144" s="318"/>
      <c r="D144" s="318"/>
      <c r="E144" s="318"/>
      <c r="F144" s="318"/>
    </row>
    <row r="145" spans="1:8" ht="12.75">
      <c r="A145" s="265" t="s">
        <v>327</v>
      </c>
      <c r="B145" s="265" t="s">
        <v>346</v>
      </c>
      <c r="C145" s="278" t="s">
        <v>406</v>
      </c>
      <c r="D145" s="279"/>
      <c r="E145" s="284" t="s">
        <v>407</v>
      </c>
      <c r="F145" s="284" t="s">
        <v>408</v>
      </c>
      <c r="G145" s="265" t="s">
        <v>350</v>
      </c>
      <c r="H145" s="312"/>
    </row>
    <row r="146" spans="1:8" ht="12.75">
      <c r="A146" s="265"/>
      <c r="B146" s="265"/>
      <c r="C146" s="280"/>
      <c r="D146" s="281"/>
      <c r="E146" s="285"/>
      <c r="F146" s="285"/>
      <c r="G146" s="265"/>
      <c r="H146" s="312"/>
    </row>
    <row r="147" spans="1:8" ht="18" customHeight="1">
      <c r="A147" s="265"/>
      <c r="B147" s="265"/>
      <c r="C147" s="282"/>
      <c r="D147" s="283"/>
      <c r="E147" s="286"/>
      <c r="F147" s="286"/>
      <c r="G147" s="265"/>
      <c r="H147" s="312"/>
    </row>
    <row r="148" spans="1:8" ht="12.75">
      <c r="A148" s="145">
        <v>1</v>
      </c>
      <c r="B148" s="145">
        <v>2</v>
      </c>
      <c r="C148" s="287">
        <v>3</v>
      </c>
      <c r="D148" s="288"/>
      <c r="E148" s="147">
        <v>4</v>
      </c>
      <c r="F148" s="147">
        <v>5</v>
      </c>
      <c r="G148" s="313">
        <v>6</v>
      </c>
      <c r="H148" s="313"/>
    </row>
    <row r="149" spans="1:8" ht="12.75">
      <c r="A149" s="145"/>
      <c r="B149" s="151"/>
      <c r="C149" s="256"/>
      <c r="D149" s="257"/>
      <c r="E149" s="145"/>
      <c r="F149" s="145"/>
      <c r="G149" s="351"/>
      <c r="H149" s="351"/>
    </row>
    <row r="150" spans="1:8" ht="15">
      <c r="A150" s="309" t="s">
        <v>343</v>
      </c>
      <c r="B150" s="310"/>
      <c r="C150" s="289" t="s">
        <v>344</v>
      </c>
      <c r="D150" s="288"/>
      <c r="E150" s="144" t="s">
        <v>344</v>
      </c>
      <c r="F150" s="144" t="s">
        <v>344</v>
      </c>
      <c r="G150" s="352"/>
      <c r="H150" s="351"/>
    </row>
    <row r="152" spans="2:6" ht="15">
      <c r="B152" s="318" t="s">
        <v>411</v>
      </c>
      <c r="C152" s="318"/>
      <c r="D152" s="318"/>
      <c r="E152" s="318"/>
      <c r="F152" s="318"/>
    </row>
    <row r="153" spans="1:7" ht="12.75">
      <c r="A153" s="265" t="s">
        <v>327</v>
      </c>
      <c r="B153" s="265" t="s">
        <v>346</v>
      </c>
      <c r="C153" s="278" t="s">
        <v>412</v>
      </c>
      <c r="D153" s="279"/>
      <c r="E153" s="284" t="s">
        <v>413</v>
      </c>
      <c r="F153" s="265" t="s">
        <v>384</v>
      </c>
      <c r="G153" s="312"/>
    </row>
    <row r="154" spans="1:7" ht="12.75">
      <c r="A154" s="265"/>
      <c r="B154" s="265"/>
      <c r="C154" s="280"/>
      <c r="D154" s="281"/>
      <c r="E154" s="285"/>
      <c r="F154" s="265"/>
      <c r="G154" s="312"/>
    </row>
    <row r="155" spans="1:7" ht="23.25" customHeight="1">
      <c r="A155" s="265"/>
      <c r="B155" s="265"/>
      <c r="C155" s="282"/>
      <c r="D155" s="283"/>
      <c r="E155" s="286"/>
      <c r="F155" s="265"/>
      <c r="G155" s="312"/>
    </row>
    <row r="156" spans="1:7" ht="12.75">
      <c r="A156" s="145">
        <v>1</v>
      </c>
      <c r="B156" s="145">
        <v>2</v>
      </c>
      <c r="C156" s="287">
        <v>3</v>
      </c>
      <c r="D156" s="288"/>
      <c r="E156" s="147">
        <v>4</v>
      </c>
      <c r="F156" s="313">
        <v>5</v>
      </c>
      <c r="G156" s="313"/>
    </row>
    <row r="157" spans="1:7" ht="12.75">
      <c r="A157" s="145"/>
      <c r="B157" s="145"/>
      <c r="C157" s="256"/>
      <c r="D157" s="257"/>
      <c r="E157" s="145"/>
      <c r="F157" s="312">
        <f>SUM(C157*E157)</f>
        <v>0</v>
      </c>
      <c r="G157" s="312"/>
    </row>
    <row r="158" spans="1:7" ht="15">
      <c r="A158" s="309" t="s">
        <v>343</v>
      </c>
      <c r="B158" s="310"/>
      <c r="C158" s="289">
        <f>SUM(C157)</f>
        <v>0</v>
      </c>
      <c r="D158" s="288"/>
      <c r="E158" s="144">
        <f>SUM(E157)</f>
        <v>0</v>
      </c>
      <c r="F158" s="294">
        <f>SUM(F157)</f>
        <v>0</v>
      </c>
      <c r="G158" s="312"/>
    </row>
    <row r="160" spans="2:6" ht="15">
      <c r="B160" s="318" t="s">
        <v>414</v>
      </c>
      <c r="C160" s="318"/>
      <c r="D160" s="318"/>
      <c r="E160" s="318"/>
      <c r="F160" s="318"/>
    </row>
    <row r="161" spans="1:8" ht="12.75">
      <c r="A161" s="265" t="s">
        <v>327</v>
      </c>
      <c r="B161" s="265" t="s">
        <v>1</v>
      </c>
      <c r="C161" s="278" t="s">
        <v>415</v>
      </c>
      <c r="D161" s="279"/>
      <c r="E161" s="284" t="s">
        <v>416</v>
      </c>
      <c r="F161" s="284" t="s">
        <v>417</v>
      </c>
      <c r="G161" s="265" t="s">
        <v>350</v>
      </c>
      <c r="H161" s="312"/>
    </row>
    <row r="162" spans="1:8" ht="12.75">
      <c r="A162" s="265"/>
      <c r="B162" s="265"/>
      <c r="C162" s="280"/>
      <c r="D162" s="281"/>
      <c r="E162" s="285"/>
      <c r="F162" s="285"/>
      <c r="G162" s="265"/>
      <c r="H162" s="312"/>
    </row>
    <row r="163" spans="1:8" ht="18.75" customHeight="1">
      <c r="A163" s="265"/>
      <c r="B163" s="265"/>
      <c r="C163" s="282"/>
      <c r="D163" s="283"/>
      <c r="E163" s="286"/>
      <c r="F163" s="286"/>
      <c r="G163" s="265"/>
      <c r="H163" s="312"/>
    </row>
    <row r="164" spans="1:8" ht="12.75">
      <c r="A164" s="145">
        <v>1</v>
      </c>
      <c r="B164" s="145">
        <v>2</v>
      </c>
      <c r="C164" s="287">
        <v>3</v>
      </c>
      <c r="D164" s="288"/>
      <c r="E164" s="147">
        <v>4</v>
      </c>
      <c r="F164" s="147">
        <v>5</v>
      </c>
      <c r="G164" s="313">
        <v>6</v>
      </c>
      <c r="H164" s="313"/>
    </row>
    <row r="165" spans="1:8" ht="12.75">
      <c r="A165" s="151"/>
      <c r="B165" s="151"/>
      <c r="C165" s="256"/>
      <c r="D165" s="257"/>
      <c r="E165" s="145"/>
      <c r="F165" s="145"/>
      <c r="G165" s="351"/>
      <c r="H165" s="351"/>
    </row>
    <row r="166" spans="1:8" ht="15">
      <c r="A166" s="309" t="s">
        <v>343</v>
      </c>
      <c r="B166" s="310"/>
      <c r="C166" s="289" t="s">
        <v>344</v>
      </c>
      <c r="D166" s="288"/>
      <c r="E166" s="144" t="s">
        <v>344</v>
      </c>
      <c r="F166" s="144" t="s">
        <v>344</v>
      </c>
      <c r="G166" s="352">
        <f>SUM(G165:H165)</f>
        <v>0</v>
      </c>
      <c r="H166" s="351"/>
    </row>
    <row r="168" spans="2:6" ht="15">
      <c r="B168" s="318" t="s">
        <v>418</v>
      </c>
      <c r="C168" s="318"/>
      <c r="D168" s="318"/>
      <c r="E168" s="318"/>
      <c r="F168" s="318"/>
    </row>
    <row r="169" spans="1:7" ht="12.75">
      <c r="A169" s="265" t="s">
        <v>327</v>
      </c>
      <c r="B169" s="265" t="s">
        <v>1</v>
      </c>
      <c r="C169" s="278" t="s">
        <v>419</v>
      </c>
      <c r="D169" s="279"/>
      <c r="E169" s="284" t="s">
        <v>420</v>
      </c>
      <c r="F169" s="265" t="s">
        <v>421</v>
      </c>
      <c r="G169" s="312"/>
    </row>
    <row r="170" spans="1:7" ht="12.75">
      <c r="A170" s="265"/>
      <c r="B170" s="265"/>
      <c r="C170" s="280"/>
      <c r="D170" s="281"/>
      <c r="E170" s="285"/>
      <c r="F170" s="265"/>
      <c r="G170" s="312"/>
    </row>
    <row r="171" spans="1:7" ht="12.75">
      <c r="A171" s="265"/>
      <c r="B171" s="265"/>
      <c r="C171" s="282"/>
      <c r="D171" s="283"/>
      <c r="E171" s="286"/>
      <c r="F171" s="265"/>
      <c r="G171" s="312"/>
    </row>
    <row r="172" spans="1:7" ht="12.75">
      <c r="A172" s="145">
        <v>1</v>
      </c>
      <c r="B172" s="145">
        <v>2</v>
      </c>
      <c r="C172" s="287">
        <v>3</v>
      </c>
      <c r="D172" s="288"/>
      <c r="E172" s="147">
        <v>4</v>
      </c>
      <c r="F172" s="313">
        <v>5</v>
      </c>
      <c r="G172" s="313"/>
    </row>
    <row r="173" spans="1:7" ht="12.75">
      <c r="A173" s="145"/>
      <c r="B173" s="145"/>
      <c r="C173" s="256"/>
      <c r="D173" s="257"/>
      <c r="E173" s="145"/>
      <c r="F173" s="312">
        <f>SUM(C173*E173)</f>
        <v>0</v>
      </c>
      <c r="G173" s="312"/>
    </row>
    <row r="174" spans="1:7" ht="15">
      <c r="A174" s="309" t="s">
        <v>343</v>
      </c>
      <c r="B174" s="310"/>
      <c r="C174" s="289" t="s">
        <v>344</v>
      </c>
      <c r="D174" s="288"/>
      <c r="E174" s="144" t="s">
        <v>344</v>
      </c>
      <c r="F174" s="289" t="s">
        <v>344</v>
      </c>
      <c r="G174" s="288"/>
    </row>
    <row r="176" spans="2:7" ht="15">
      <c r="B176" s="318" t="s">
        <v>422</v>
      </c>
      <c r="C176" s="318"/>
      <c r="D176" s="318"/>
      <c r="E176" s="318"/>
      <c r="F176" s="318"/>
      <c r="G176" s="319"/>
    </row>
    <row r="177" spans="1:7" ht="12.75">
      <c r="A177" s="265" t="s">
        <v>327</v>
      </c>
      <c r="B177" s="265" t="s">
        <v>346</v>
      </c>
      <c r="C177" s="278" t="s">
        <v>423</v>
      </c>
      <c r="D177" s="279"/>
      <c r="E177" s="284" t="s">
        <v>424</v>
      </c>
      <c r="F177" s="265" t="s">
        <v>425</v>
      </c>
      <c r="G177" s="312"/>
    </row>
    <row r="178" spans="1:7" ht="12.75">
      <c r="A178" s="265"/>
      <c r="B178" s="265"/>
      <c r="C178" s="280"/>
      <c r="D178" s="281"/>
      <c r="E178" s="285"/>
      <c r="F178" s="265"/>
      <c r="G178" s="312"/>
    </row>
    <row r="179" spans="1:7" ht="12.75">
      <c r="A179" s="265"/>
      <c r="B179" s="265"/>
      <c r="C179" s="282"/>
      <c r="D179" s="283"/>
      <c r="E179" s="286"/>
      <c r="F179" s="265"/>
      <c r="G179" s="312"/>
    </row>
    <row r="180" spans="1:7" ht="12.75">
      <c r="A180" s="145">
        <v>1</v>
      </c>
      <c r="B180" s="145">
        <v>2</v>
      </c>
      <c r="C180" s="287">
        <v>3</v>
      </c>
      <c r="D180" s="288"/>
      <c r="E180" s="147">
        <v>4</v>
      </c>
      <c r="F180" s="313">
        <v>5</v>
      </c>
      <c r="G180" s="313"/>
    </row>
    <row r="181" spans="1:7" ht="12.75">
      <c r="A181" s="145"/>
      <c r="B181" s="145"/>
      <c r="C181" s="256"/>
      <c r="D181" s="257"/>
      <c r="E181" s="145"/>
      <c r="F181" s="312">
        <f>SUM(C181*E181)</f>
        <v>0</v>
      </c>
      <c r="G181" s="312"/>
    </row>
    <row r="182" spans="1:7" ht="15">
      <c r="A182" s="309" t="s">
        <v>343</v>
      </c>
      <c r="B182" s="310"/>
      <c r="C182" s="289" t="s">
        <v>344</v>
      </c>
      <c r="D182" s="288"/>
      <c r="E182" s="144" t="s">
        <v>344</v>
      </c>
      <c r="F182" s="289"/>
      <c r="G182" s="288"/>
    </row>
    <row r="184" spans="2:7" ht="15">
      <c r="B184" s="322" t="s">
        <v>426</v>
      </c>
      <c r="C184" s="322"/>
      <c r="D184" s="322"/>
      <c r="E184" s="322"/>
      <c r="F184" s="322"/>
      <c r="G184" s="323"/>
    </row>
    <row r="185" spans="1:6" ht="12.75">
      <c r="A185" s="265" t="s">
        <v>327</v>
      </c>
      <c r="B185" s="265" t="s">
        <v>346</v>
      </c>
      <c r="C185" s="265" t="s">
        <v>427</v>
      </c>
      <c r="D185" s="265"/>
      <c r="E185" s="265" t="s">
        <v>428</v>
      </c>
      <c r="F185" s="312"/>
    </row>
    <row r="186" spans="1:6" ht="12.75">
      <c r="A186" s="265"/>
      <c r="B186" s="265"/>
      <c r="C186" s="265"/>
      <c r="D186" s="265"/>
      <c r="E186" s="265"/>
      <c r="F186" s="312"/>
    </row>
    <row r="187" spans="1:6" ht="12.75">
      <c r="A187" s="265"/>
      <c r="B187" s="265"/>
      <c r="C187" s="265"/>
      <c r="D187" s="265"/>
      <c r="E187" s="265"/>
      <c r="F187" s="312"/>
    </row>
    <row r="188" spans="1:6" ht="12.75">
      <c r="A188" s="145">
        <v>1</v>
      </c>
      <c r="B188" s="145">
        <v>2</v>
      </c>
      <c r="C188" s="287">
        <v>3</v>
      </c>
      <c r="D188" s="288"/>
      <c r="E188" s="313">
        <v>4</v>
      </c>
      <c r="F188" s="313"/>
    </row>
    <row r="189" spans="1:6" ht="38.25">
      <c r="A189" s="170">
        <v>1</v>
      </c>
      <c r="B189" s="177" t="s">
        <v>495</v>
      </c>
      <c r="C189" s="256"/>
      <c r="D189" s="257"/>
      <c r="E189" s="343"/>
      <c r="F189" s="344"/>
    </row>
    <row r="190" spans="1:6" ht="12.75">
      <c r="A190" s="178">
        <v>2</v>
      </c>
      <c r="B190" s="177" t="s">
        <v>494</v>
      </c>
      <c r="C190" s="256"/>
      <c r="D190" s="257"/>
      <c r="E190" s="343"/>
      <c r="F190" s="344"/>
    </row>
    <row r="191" spans="1:6" ht="15">
      <c r="A191" s="309" t="s">
        <v>343</v>
      </c>
      <c r="B191" s="310"/>
      <c r="C191" s="289" t="s">
        <v>344</v>
      </c>
      <c r="D191" s="288"/>
      <c r="E191" s="320">
        <f>SUM(E189:F190)</f>
        <v>0</v>
      </c>
      <c r="F191" s="321"/>
    </row>
    <row r="193" spans="2:7" ht="34.5" customHeight="1">
      <c r="B193" s="329" t="s">
        <v>429</v>
      </c>
      <c r="C193" s="329"/>
      <c r="D193" s="329"/>
      <c r="E193" s="329"/>
      <c r="F193" s="329"/>
      <c r="G193" s="330"/>
    </row>
    <row r="194" spans="1:7" ht="12.75">
      <c r="A194" s="265" t="s">
        <v>327</v>
      </c>
      <c r="B194" s="265" t="s">
        <v>346</v>
      </c>
      <c r="C194" s="278" t="s">
        <v>430</v>
      </c>
      <c r="D194" s="279"/>
      <c r="E194" s="284" t="s">
        <v>431</v>
      </c>
      <c r="F194" s="265" t="s">
        <v>432</v>
      </c>
      <c r="G194" s="312"/>
    </row>
    <row r="195" spans="1:7" ht="12.75">
      <c r="A195" s="265"/>
      <c r="B195" s="265"/>
      <c r="C195" s="280"/>
      <c r="D195" s="281"/>
      <c r="E195" s="285"/>
      <c r="F195" s="265"/>
      <c r="G195" s="312"/>
    </row>
    <row r="196" spans="1:7" ht="20.25" customHeight="1">
      <c r="A196" s="265"/>
      <c r="B196" s="265"/>
      <c r="C196" s="282"/>
      <c r="D196" s="283"/>
      <c r="E196" s="286"/>
      <c r="F196" s="265"/>
      <c r="G196" s="312"/>
    </row>
    <row r="197" spans="1:7" ht="12.75">
      <c r="A197" s="145">
        <v>1</v>
      </c>
      <c r="B197" s="145">
        <v>2</v>
      </c>
      <c r="C197" s="287">
        <v>3</v>
      </c>
      <c r="D197" s="288"/>
      <c r="E197" s="147">
        <v>4</v>
      </c>
      <c r="F197" s="313">
        <v>5</v>
      </c>
      <c r="G197" s="313"/>
    </row>
    <row r="198" spans="1:7" ht="12.75">
      <c r="A198" s="145">
        <v>1</v>
      </c>
      <c r="B198" s="148" t="s">
        <v>482</v>
      </c>
      <c r="C198" s="256"/>
      <c r="D198" s="257"/>
      <c r="E198" s="152"/>
      <c r="F198" s="349">
        <f>'Таблица 2.2'!H97</f>
        <v>0</v>
      </c>
      <c r="G198" s="349"/>
    </row>
    <row r="199" spans="1:7" ht="12.75">
      <c r="A199" s="145">
        <v>2</v>
      </c>
      <c r="B199" s="148" t="s">
        <v>436</v>
      </c>
      <c r="C199" s="256"/>
      <c r="D199" s="257"/>
      <c r="E199" s="152"/>
      <c r="F199" s="349">
        <f>'Таблица 2.2'!H93</f>
        <v>0</v>
      </c>
      <c r="G199" s="349"/>
    </row>
    <row r="200" spans="1:7" ht="12.75">
      <c r="A200" s="145">
        <v>3</v>
      </c>
      <c r="B200" s="148" t="s">
        <v>435</v>
      </c>
      <c r="C200" s="256"/>
      <c r="D200" s="257"/>
      <c r="E200" s="152"/>
      <c r="F200" s="349">
        <f>'Таблица 2.2'!H92</f>
        <v>203800</v>
      </c>
      <c r="G200" s="349"/>
    </row>
    <row r="201" spans="1:7" ht="12.75">
      <c r="A201" s="145">
        <v>4</v>
      </c>
      <c r="B201" s="148" t="s">
        <v>527</v>
      </c>
      <c r="C201" s="256"/>
      <c r="D201" s="257"/>
      <c r="E201" s="152"/>
      <c r="F201" s="349">
        <f>'Таблица 2.2'!H96</f>
        <v>0</v>
      </c>
      <c r="G201" s="349"/>
    </row>
    <row r="202" spans="1:7" ht="12.75">
      <c r="A202" s="191">
        <v>5</v>
      </c>
      <c r="B202" s="148" t="s">
        <v>528</v>
      </c>
      <c r="C202" s="256"/>
      <c r="D202" s="257"/>
      <c r="E202" s="152"/>
      <c r="F202" s="349"/>
      <c r="G202" s="349"/>
    </row>
    <row r="203" spans="1:7" ht="12.75">
      <c r="A203" s="191">
        <v>5</v>
      </c>
      <c r="B203" s="148" t="s">
        <v>540</v>
      </c>
      <c r="C203" s="256"/>
      <c r="D203" s="257"/>
      <c r="E203" s="152"/>
      <c r="F203" s="349"/>
      <c r="G203" s="349"/>
    </row>
    <row r="204" spans="1:8" ht="15">
      <c r="A204" s="309" t="s">
        <v>343</v>
      </c>
      <c r="B204" s="310"/>
      <c r="C204" s="289"/>
      <c r="D204" s="331"/>
      <c r="E204" s="153" t="s">
        <v>344</v>
      </c>
      <c r="F204" s="320">
        <f>F198+F199+F200+F201+F202+F203</f>
        <v>203800</v>
      </c>
      <c r="G204" s="332"/>
      <c r="H204" s="166">
        <f>F204+E191</f>
        <v>203800</v>
      </c>
    </row>
  </sheetData>
  <sheetProtection/>
  <mergeCells count="260">
    <mergeCell ref="A204:B204"/>
    <mergeCell ref="C204:D204"/>
    <mergeCell ref="F204:G204"/>
    <mergeCell ref="C198:D198"/>
    <mergeCell ref="F198:G198"/>
    <mergeCell ref="C199:D199"/>
    <mergeCell ref="F199:G199"/>
    <mergeCell ref="C200:D200"/>
    <mergeCell ref="F200:G200"/>
    <mergeCell ref="C201:D201"/>
    <mergeCell ref="B194:B196"/>
    <mergeCell ref="C194:D196"/>
    <mergeCell ref="E194:E196"/>
    <mergeCell ref="F194:G196"/>
    <mergeCell ref="C197:D197"/>
    <mergeCell ref="F197:G197"/>
    <mergeCell ref="F201:G201"/>
    <mergeCell ref="C189:D189"/>
    <mergeCell ref="E189:F189"/>
    <mergeCell ref="A191:B191"/>
    <mergeCell ref="C191:D191"/>
    <mergeCell ref="E191:F191"/>
    <mergeCell ref="B193:G193"/>
    <mergeCell ref="C190:D190"/>
    <mergeCell ref="E190:F190"/>
    <mergeCell ref="A194:A196"/>
    <mergeCell ref="B184:G184"/>
    <mergeCell ref="A185:A187"/>
    <mergeCell ref="B185:B187"/>
    <mergeCell ref="C185:D187"/>
    <mergeCell ref="E185:F187"/>
    <mergeCell ref="C188:D188"/>
    <mergeCell ref="E188:F188"/>
    <mergeCell ref="C180:D180"/>
    <mergeCell ref="F180:G180"/>
    <mergeCell ref="C181:D181"/>
    <mergeCell ref="F181:G181"/>
    <mergeCell ref="A182:B182"/>
    <mergeCell ref="C182:D182"/>
    <mergeCell ref="F182:G182"/>
    <mergeCell ref="B176:G176"/>
    <mergeCell ref="A177:A179"/>
    <mergeCell ref="B177:B179"/>
    <mergeCell ref="C177:D179"/>
    <mergeCell ref="E177:E179"/>
    <mergeCell ref="F177:G179"/>
    <mergeCell ref="C172:D172"/>
    <mergeCell ref="F172:G172"/>
    <mergeCell ref="C173:D173"/>
    <mergeCell ref="F173:G173"/>
    <mergeCell ref="A174:B174"/>
    <mergeCell ref="C174:D174"/>
    <mergeCell ref="F174:G174"/>
    <mergeCell ref="B168:F168"/>
    <mergeCell ref="A169:A171"/>
    <mergeCell ref="B169:B171"/>
    <mergeCell ref="C169:D171"/>
    <mergeCell ref="E169:E171"/>
    <mergeCell ref="F169:G171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0:F160"/>
    <mergeCell ref="A161:A163"/>
    <mergeCell ref="B161:B163"/>
    <mergeCell ref="C161:D163"/>
    <mergeCell ref="E161:E163"/>
    <mergeCell ref="F161:F163"/>
    <mergeCell ref="C156:D156"/>
    <mergeCell ref="F156:G156"/>
    <mergeCell ref="C157:D157"/>
    <mergeCell ref="F157:G157"/>
    <mergeCell ref="A158:B158"/>
    <mergeCell ref="C158:D158"/>
    <mergeCell ref="F158:G158"/>
    <mergeCell ref="B152:F152"/>
    <mergeCell ref="A153:A155"/>
    <mergeCell ref="B153:B155"/>
    <mergeCell ref="C153:D155"/>
    <mergeCell ref="E153:E155"/>
    <mergeCell ref="F153:G155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C134:D134"/>
    <mergeCell ref="F134:G134"/>
    <mergeCell ref="C135:D135"/>
    <mergeCell ref="F135:G135"/>
    <mergeCell ref="A136:B136"/>
    <mergeCell ref="C136:D136"/>
    <mergeCell ref="F136:G136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21:D121"/>
    <mergeCell ref="F121:G121"/>
    <mergeCell ref="C122:D122"/>
    <mergeCell ref="F122:G122"/>
    <mergeCell ref="A123:B123"/>
    <mergeCell ref="C123:D123"/>
    <mergeCell ref="F123:G123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08:D108"/>
    <mergeCell ref="F108:G108"/>
    <mergeCell ref="C109:D109"/>
    <mergeCell ref="F109:G109"/>
    <mergeCell ref="A110:B110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A21:B21"/>
    <mergeCell ref="C24:H24"/>
    <mergeCell ref="A26:A28"/>
    <mergeCell ref="B26:B28"/>
    <mergeCell ref="C26:D28"/>
    <mergeCell ref="E26:E28"/>
    <mergeCell ref="F26:F28"/>
    <mergeCell ref="G26:G28"/>
    <mergeCell ref="B16:B18"/>
    <mergeCell ref="C16:C18"/>
    <mergeCell ref="D16:G16"/>
    <mergeCell ref="H16:H18"/>
    <mergeCell ref="I16:I18"/>
    <mergeCell ref="J16:J18"/>
    <mergeCell ref="D17:D18"/>
    <mergeCell ref="E17:G17"/>
    <mergeCell ref="C203:D203"/>
    <mergeCell ref="F203:G203"/>
    <mergeCell ref="C202:D202"/>
    <mergeCell ref="F202:G202"/>
    <mergeCell ref="C1:I4"/>
    <mergeCell ref="D6:G6"/>
    <mergeCell ref="D9:G9"/>
    <mergeCell ref="C11:J11"/>
    <mergeCell ref="A14:G14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43"/>
  <sheetViews>
    <sheetView zoomScalePageLayoutView="0" workbookViewId="0" topLeftCell="A1">
      <selection activeCell="A40" sqref="A40:DA40"/>
    </sheetView>
  </sheetViews>
  <sheetFormatPr defaultColWidth="9.140625" defaultRowHeight="12.75"/>
  <cols>
    <col min="1" max="128" width="0.85546875" style="77" customWidth="1"/>
  </cols>
  <sheetData>
    <row r="1" s="77" customFormat="1" ht="3" customHeight="1"/>
    <row r="2" spans="1:128" s="111" customFormat="1" ht="24.75" customHeight="1">
      <c r="A2" s="220" t="s">
        <v>236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</row>
    <row r="3" spans="1:128" s="111" customFormat="1" ht="9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</row>
    <row r="4" spans="1:128" s="77" customFormat="1" ht="15" customHeight="1">
      <c r="A4" s="221" t="s">
        <v>237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</row>
    <row r="5" spans="1:128" s="77" customFormat="1" ht="48" customHeight="1">
      <c r="A5" s="222" t="s">
        <v>255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</row>
    <row r="6" spans="1:128" s="77" customFormat="1" ht="34.5" customHeight="1">
      <c r="A6" s="222" t="s">
        <v>256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</row>
    <row r="7" spans="1:128" s="77" customFormat="1" ht="17.25" customHeight="1">
      <c r="A7" s="222" t="s">
        <v>257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</row>
    <row r="8" spans="1:128" s="77" customFormat="1" ht="35.25" customHeight="1">
      <c r="A8" s="222" t="s">
        <v>258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</row>
    <row r="9" spans="1:128" s="77" customFormat="1" ht="33" customHeight="1">
      <c r="A9" s="222" t="s">
        <v>259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</row>
    <row r="10" spans="1:128" s="77" customFormat="1" ht="18" customHeight="1">
      <c r="A10" s="221" t="s">
        <v>238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</row>
    <row r="11" spans="1:128" s="77" customFormat="1" ht="49.5" customHeight="1">
      <c r="A11" s="223" t="s">
        <v>260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</row>
    <row r="12" spans="1:128" s="77" customFormat="1" ht="22.5" customHeight="1">
      <c r="A12" s="223" t="s">
        <v>261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</row>
    <row r="13" spans="1:128" s="77" customFormat="1" ht="19.5" customHeight="1">
      <c r="A13" s="223" t="s">
        <v>262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</row>
    <row r="14" spans="1:128" s="114" customFormat="1" ht="15.75" customHeight="1">
      <c r="A14" s="223" t="s">
        <v>263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</row>
    <row r="15" spans="1:128" s="114" customFormat="1" ht="33" customHeight="1">
      <c r="A15" s="222" t="s">
        <v>264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</row>
    <row r="16" spans="1:128" s="114" customFormat="1" ht="33.75" customHeight="1">
      <c r="A16" s="222" t="s">
        <v>265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</row>
    <row r="17" spans="1:128" s="114" customFormat="1" ht="18.75" customHeight="1">
      <c r="A17" s="222" t="s">
        <v>266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</row>
    <row r="18" spans="1:128" s="114" customFormat="1" ht="41.25" customHeight="1">
      <c r="A18" s="222" t="s">
        <v>267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</row>
    <row r="19" spans="1:128" s="77" customFormat="1" ht="44.25" customHeight="1">
      <c r="A19" s="221" t="s">
        <v>239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</row>
    <row r="20" spans="1:128" s="77" customFormat="1" ht="27" customHeight="1">
      <c r="A20" s="222" t="s">
        <v>268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</row>
    <row r="21" spans="1:128" s="77" customFormat="1" ht="23.25" customHeight="1">
      <c r="A21" s="222" t="s">
        <v>269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</row>
    <row r="22" spans="1:128" s="77" customFormat="1" ht="21.75" customHeight="1">
      <c r="A22" s="222" t="s">
        <v>270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</row>
    <row r="23" spans="1:128" s="77" customFormat="1" ht="20.25" customHeight="1">
      <c r="A23" s="222" t="s">
        <v>271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</row>
    <row r="24" spans="1:128" s="77" customFormat="1" ht="16.5" customHeight="1">
      <c r="A24" s="222" t="s">
        <v>272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</row>
    <row r="25" spans="1:128" s="77" customFormat="1" ht="16.5" customHeight="1">
      <c r="A25" s="222" t="s">
        <v>273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</row>
    <row r="26" spans="1:128" s="77" customFormat="1" ht="16.5" customHeight="1">
      <c r="A26" s="222" t="s">
        <v>274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</row>
    <row r="27" spans="1:128" s="77" customFormat="1" ht="24.75" customHeight="1">
      <c r="A27" s="222" t="s">
        <v>275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</row>
    <row r="28" spans="1:128" s="77" customFormat="1" ht="18" customHeight="1">
      <c r="A28" s="222" t="s">
        <v>276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</row>
    <row r="29" spans="1:128" s="77" customFormat="1" ht="16.5" customHeight="1">
      <c r="A29" s="222" t="s">
        <v>277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</row>
    <row r="30" spans="1:128" s="77" customFormat="1" ht="15.75" customHeight="1">
      <c r="A30" s="222" t="s">
        <v>278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</row>
    <row r="31" spans="1:128" s="77" customFormat="1" ht="14.25" customHeight="1">
      <c r="A31" s="222" t="s">
        <v>279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</row>
    <row r="32" spans="1:128" s="77" customFormat="1" ht="16.5" customHeight="1">
      <c r="A32" s="222" t="s">
        <v>280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</row>
    <row r="33" spans="1:128" s="77" customFormat="1" ht="19.5" customHeight="1">
      <c r="A33" s="222" t="s">
        <v>281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</row>
    <row r="34" spans="1:128" s="77" customFormat="1" ht="33.75" customHeight="1">
      <c r="A34" s="225" t="s">
        <v>443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</row>
    <row r="35" spans="1:128" s="77" customFormat="1" ht="16.5" customHeight="1">
      <c r="A35" s="115"/>
      <c r="B35" s="222" t="s">
        <v>6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115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</row>
    <row r="36" spans="1:128" s="77" customFormat="1" ht="16.5" customHeight="1">
      <c r="A36" s="115"/>
      <c r="B36" s="222" t="s">
        <v>240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115"/>
      <c r="CX36" s="115"/>
      <c r="CY36" s="115"/>
      <c r="CZ36" s="115"/>
      <c r="DA36" s="115"/>
      <c r="DB36" s="115"/>
      <c r="DC36" s="115"/>
      <c r="DD36" s="115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</row>
    <row r="37" spans="1:128" s="77" customFormat="1" ht="16.5" customHeight="1">
      <c r="A37" s="115"/>
      <c r="B37" s="116"/>
      <c r="C37" s="116"/>
      <c r="D37" s="107"/>
      <c r="E37" s="107"/>
      <c r="F37" s="107"/>
      <c r="G37" s="107"/>
      <c r="H37" s="107"/>
      <c r="I37" s="224" t="s">
        <v>300</v>
      </c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5"/>
      <c r="CX37" s="115"/>
      <c r="CY37" s="115"/>
      <c r="CZ37" s="115"/>
      <c r="DA37" s="115"/>
      <c r="DB37" s="115"/>
      <c r="DC37" s="115"/>
      <c r="DD37" s="115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</row>
    <row r="38" spans="1:128" s="77" customFormat="1" ht="32.25" customHeight="1">
      <c r="A38" s="115"/>
      <c r="B38" s="222" t="s">
        <v>241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</row>
    <row r="39" spans="1:128" s="77" customFormat="1" ht="16.5" customHeight="1">
      <c r="A39" s="115"/>
      <c r="B39" s="116"/>
      <c r="C39" s="116"/>
      <c r="D39" s="107"/>
      <c r="E39" s="107"/>
      <c r="F39" s="107"/>
      <c r="G39" s="107"/>
      <c r="H39" s="107"/>
      <c r="I39" s="224" t="s">
        <v>242</v>
      </c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5"/>
      <c r="CX39" s="115"/>
      <c r="CY39" s="115"/>
      <c r="CZ39" s="115"/>
      <c r="DA39" s="115"/>
      <c r="DB39" s="115"/>
      <c r="DC39" s="115"/>
      <c r="DD39" s="115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</row>
    <row r="40" spans="1:128" s="77" customFormat="1" ht="33" customHeight="1">
      <c r="A40" s="222" t="s">
        <v>543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</row>
    <row r="41" spans="1:128" s="77" customFormat="1" ht="15" customHeight="1">
      <c r="A41" s="115"/>
      <c r="B41" s="222" t="s">
        <v>6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115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</row>
    <row r="42" spans="1:128" s="117" customFormat="1" ht="15" customHeight="1">
      <c r="A42" s="115"/>
      <c r="B42" s="222" t="s">
        <v>243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 t="s">
        <v>301</v>
      </c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115"/>
      <c r="CW42" s="115"/>
      <c r="CX42" s="115"/>
      <c r="CY42" s="115"/>
      <c r="CZ42" s="115"/>
      <c r="DA42" s="115"/>
      <c r="DB42" s="115"/>
      <c r="DC42" s="115"/>
      <c r="DD42" s="115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</row>
    <row r="43" spans="1:128" ht="15">
      <c r="A43" s="115"/>
      <c r="B43" s="116"/>
      <c r="C43" s="116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5"/>
      <c r="CX43" s="115"/>
      <c r="CY43" s="115"/>
      <c r="CZ43" s="115"/>
      <c r="DA43" s="115"/>
      <c r="DB43" s="115"/>
      <c r="DC43" s="115"/>
      <c r="DD43" s="115"/>
      <c r="DE43" s="92"/>
      <c r="DF43" s="115"/>
      <c r="DG43" s="116"/>
      <c r="DH43" s="116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</row>
  </sheetData>
  <sheetProtection/>
  <mergeCells count="41">
    <mergeCell ref="I39:AK39"/>
    <mergeCell ref="A40:DA40"/>
    <mergeCell ref="B41:Q41"/>
    <mergeCell ref="B42:BR42"/>
    <mergeCell ref="BS42:CU42"/>
    <mergeCell ref="A33:DX33"/>
    <mergeCell ref="A34:DD34"/>
    <mergeCell ref="B35:Q35"/>
    <mergeCell ref="B36:CV36"/>
    <mergeCell ref="I37:AK37"/>
    <mergeCell ref="B38:DA38"/>
    <mergeCell ref="A27:DX27"/>
    <mergeCell ref="A28:DX28"/>
    <mergeCell ref="A29:DX29"/>
    <mergeCell ref="A30:DX30"/>
    <mergeCell ref="A31:DX31"/>
    <mergeCell ref="A32:DX32"/>
    <mergeCell ref="A21:DX21"/>
    <mergeCell ref="A22:DX22"/>
    <mergeCell ref="A23:DX23"/>
    <mergeCell ref="A24:DX24"/>
    <mergeCell ref="A25:DX25"/>
    <mergeCell ref="A26:DX26"/>
    <mergeCell ref="A15:DA15"/>
    <mergeCell ref="A16:DA16"/>
    <mergeCell ref="A17:DA17"/>
    <mergeCell ref="A18:DA18"/>
    <mergeCell ref="A19:DA19"/>
    <mergeCell ref="A20:DX20"/>
    <mergeCell ref="A9:DA9"/>
    <mergeCell ref="A10:DX10"/>
    <mergeCell ref="A11:DA11"/>
    <mergeCell ref="A12:DX12"/>
    <mergeCell ref="A13:DX13"/>
    <mergeCell ref="A14:DX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H23" sqref="H23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26" t="s">
        <v>60</v>
      </c>
      <c r="B3" s="226"/>
      <c r="C3" s="226"/>
    </row>
    <row r="4" spans="1:3" ht="15.75">
      <c r="A4" s="226" t="s">
        <v>544</v>
      </c>
      <c r="B4" s="226"/>
      <c r="C4" s="226"/>
    </row>
    <row r="5" spans="1:3" ht="15.75">
      <c r="A5" s="226" t="s">
        <v>61</v>
      </c>
      <c r="B5" s="226"/>
      <c r="C5" s="226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29757493.21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25195439.08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1990698.88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617933.54</v>
      </c>
    </row>
    <row r="18" spans="1:3" ht="15.75">
      <c r="A18" s="5"/>
      <c r="B18" s="5" t="s">
        <v>9</v>
      </c>
      <c r="C18" s="14">
        <f>C20+C25</f>
        <v>27100.73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0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32"/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4"/>
    </row>
    <row r="25" spans="1:3" ht="15.75">
      <c r="A25" s="5"/>
      <c r="B25" s="5" t="s">
        <v>14</v>
      </c>
      <c r="C25" s="14">
        <v>27100.73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C29+C30</f>
        <v>646103.19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641236.36+4866.83</f>
        <v>646103.19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219855.66</f>
        <v>219855.66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A4" sqref="A4:A7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29" t="s">
        <v>59</v>
      </c>
      <c r="B2" s="229"/>
      <c r="C2" s="229"/>
      <c r="D2" s="229"/>
      <c r="E2" s="229"/>
      <c r="F2" s="135" t="s">
        <v>548</v>
      </c>
      <c r="G2" s="13" t="s">
        <v>549</v>
      </c>
      <c r="I2" s="13"/>
      <c r="J2" s="13"/>
      <c r="K2" s="13"/>
    </row>
    <row r="4" spans="1:11" s="10" customFormat="1" ht="30.75" customHeight="1">
      <c r="A4" s="232" t="s">
        <v>1</v>
      </c>
      <c r="B4" s="232" t="s">
        <v>20</v>
      </c>
      <c r="C4" s="232" t="s">
        <v>21</v>
      </c>
      <c r="D4" s="232" t="s">
        <v>22</v>
      </c>
      <c r="E4" s="232"/>
      <c r="F4" s="232"/>
      <c r="G4" s="232"/>
      <c r="H4" s="232"/>
      <c r="I4" s="232"/>
      <c r="J4" s="232"/>
      <c r="K4" s="232"/>
    </row>
    <row r="5" spans="1:11" s="10" customFormat="1" ht="15.75">
      <c r="A5" s="232"/>
      <c r="B5" s="232"/>
      <c r="C5" s="232"/>
      <c r="D5" s="232" t="s">
        <v>23</v>
      </c>
      <c r="E5" s="232" t="s">
        <v>6</v>
      </c>
      <c r="F5" s="232"/>
      <c r="G5" s="232"/>
      <c r="H5" s="232"/>
      <c r="I5" s="232"/>
      <c r="J5" s="232"/>
      <c r="K5" s="232"/>
    </row>
    <row r="6" spans="1:11" s="10" customFormat="1" ht="60.75" customHeight="1">
      <c r="A6" s="232"/>
      <c r="B6" s="232"/>
      <c r="C6" s="232"/>
      <c r="D6" s="232"/>
      <c r="E6" s="232" t="s">
        <v>55</v>
      </c>
      <c r="F6" s="230" t="s">
        <v>24</v>
      </c>
      <c r="G6" s="232" t="s">
        <v>25</v>
      </c>
      <c r="H6" s="232" t="s">
        <v>26</v>
      </c>
      <c r="I6" s="230" t="s">
        <v>27</v>
      </c>
      <c r="J6" s="232" t="s">
        <v>28</v>
      </c>
      <c r="K6" s="232"/>
    </row>
    <row r="7" spans="1:11" s="10" customFormat="1" ht="128.25" customHeight="1">
      <c r="A7" s="232"/>
      <c r="B7" s="232"/>
      <c r="C7" s="232"/>
      <c r="D7" s="232"/>
      <c r="E7" s="232"/>
      <c r="F7" s="231"/>
      <c r="G7" s="232"/>
      <c r="H7" s="232"/>
      <c r="I7" s="231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12672014</v>
      </c>
      <c r="E9" s="15">
        <f>E12</f>
        <v>12468214</v>
      </c>
      <c r="F9" s="15">
        <f>F10+F12+F13</f>
        <v>0</v>
      </c>
      <c r="G9" s="15">
        <f>G15</f>
        <v>0</v>
      </c>
      <c r="H9" s="15">
        <v>0</v>
      </c>
      <c r="I9" s="15">
        <f>I10+I12+I13</f>
        <v>0</v>
      </c>
      <c r="J9" s="15">
        <f>J10+J12+J13</f>
        <v>203800</v>
      </c>
      <c r="K9" s="15"/>
    </row>
    <row r="10" spans="1:11" ht="15.75">
      <c r="A10" s="7" t="s">
        <v>6</v>
      </c>
      <c r="B10" s="235">
        <v>110</v>
      </c>
      <c r="C10" s="236"/>
      <c r="D10" s="234"/>
      <c r="E10" s="233" t="s">
        <v>31</v>
      </c>
      <c r="F10" s="227"/>
      <c r="G10" s="233" t="s">
        <v>31</v>
      </c>
      <c r="H10" s="233" t="s">
        <v>31</v>
      </c>
      <c r="I10" s="227"/>
      <c r="J10" s="234"/>
      <c r="K10" s="233" t="s">
        <v>31</v>
      </c>
    </row>
    <row r="11" spans="1:11" ht="15.75">
      <c r="A11" s="5" t="s">
        <v>32</v>
      </c>
      <c r="B11" s="235"/>
      <c r="C11" s="236"/>
      <c r="D11" s="234"/>
      <c r="E11" s="233"/>
      <c r="F11" s="228"/>
      <c r="G11" s="233"/>
      <c r="H11" s="233"/>
      <c r="I11" s="228"/>
      <c r="J11" s="234"/>
      <c r="K11" s="233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12672014</v>
      </c>
      <c r="E12" s="15">
        <f>'Таблица 2.2'!H10</f>
        <v>12468214</v>
      </c>
      <c r="F12" s="15">
        <v>0</v>
      </c>
      <c r="G12" s="16" t="s">
        <v>31</v>
      </c>
      <c r="H12" s="16" t="s">
        <v>31</v>
      </c>
      <c r="I12" s="16"/>
      <c r="J12" s="15">
        <f>'Таблица 2.2'!H82</f>
        <v>203800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0</v>
      </c>
      <c r="E15" s="17" t="s">
        <v>31</v>
      </c>
      <c r="F15" s="17"/>
      <c r="G15" s="15">
        <f>'Таблица 2.2'!H108</f>
        <v>0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12672014</v>
      </c>
      <c r="E18" s="15">
        <f>E19+E24++E28</f>
        <v>12468214</v>
      </c>
      <c r="F18" s="15"/>
      <c r="G18" s="15">
        <f>G28+G24+G20</f>
        <v>0</v>
      </c>
      <c r="H18" s="15"/>
      <c r="I18" s="15"/>
      <c r="J18" s="15">
        <f>J28</f>
        <v>203800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11056108</v>
      </c>
      <c r="E19" s="15">
        <f>E20</f>
        <v>11056108</v>
      </c>
      <c r="F19" s="15"/>
      <c r="G19" s="15">
        <f>G20</f>
        <v>0</v>
      </c>
      <c r="H19" s="15"/>
      <c r="I19" s="15"/>
      <c r="J19" s="15"/>
      <c r="K19" s="15"/>
    </row>
    <row r="20" spans="1:11" ht="15.75">
      <c r="A20" s="7" t="s">
        <v>4</v>
      </c>
      <c r="B20" s="235">
        <v>211</v>
      </c>
      <c r="C20" s="236">
        <v>110</v>
      </c>
      <c r="D20" s="234">
        <f>E20+G20</f>
        <v>11056108</v>
      </c>
      <c r="E20" s="234">
        <f>'Таблица 2.2'!H20</f>
        <v>11056108</v>
      </c>
      <c r="F20" s="227"/>
      <c r="G20" s="234">
        <f>'Таблица 2.2'!H113+'Таблица 2.2'!H112+'Таблица 2.2'!H111+'Таблица 2.2'!H110+'Таблица 2.2'!H131+'Таблица 2.2'!D114</f>
        <v>0</v>
      </c>
      <c r="H20" s="234"/>
      <c r="I20" s="227"/>
      <c r="J20" s="234"/>
      <c r="K20" s="234"/>
    </row>
    <row r="21" spans="1:11" ht="15.75">
      <c r="A21" s="7" t="s">
        <v>41</v>
      </c>
      <c r="B21" s="235"/>
      <c r="C21" s="236"/>
      <c r="D21" s="234"/>
      <c r="E21" s="234"/>
      <c r="F21" s="228"/>
      <c r="G21" s="234"/>
      <c r="H21" s="234"/>
      <c r="I21" s="228"/>
      <c r="J21" s="234"/>
      <c r="K21" s="234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37950</v>
      </c>
      <c r="E24" s="15">
        <f>'Таблица 2.2'!H63</f>
        <v>37950</v>
      </c>
      <c r="F24" s="15"/>
      <c r="G24" s="15">
        <f>'Таблица 2.2'!D115+'Таблица 2.2'!D116+'Таблица 2.2'!D117</f>
        <v>0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J28+G28+E28</f>
        <v>1577956</v>
      </c>
      <c r="E28" s="15">
        <f>'Таблица 2.2'!H32</f>
        <v>1374156</v>
      </c>
      <c r="F28" s="15"/>
      <c r="G28" s="182">
        <f>'Таблица 2.2'!D118+'Таблица 2.2'!D119+'Таблица 2.2'!D123+'Таблица 2.2'!H130+'Таблица 2.2'!H121+'Таблица 2.2'!H125+'Таблица 2.2'!H126</f>
        <v>0</v>
      </c>
      <c r="H28" s="15"/>
      <c r="I28" s="15"/>
      <c r="J28" s="15">
        <f>'Таблица 2.2'!H82</f>
        <v>203800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35">
        <v>310</v>
      </c>
      <c r="C30" s="236"/>
      <c r="D30" s="234"/>
      <c r="E30" s="234"/>
      <c r="F30" s="227"/>
      <c r="G30" s="234"/>
      <c r="H30" s="234"/>
      <c r="I30" s="227"/>
      <c r="J30" s="234"/>
      <c r="K30" s="234"/>
    </row>
    <row r="31" spans="1:11" ht="15.75">
      <c r="A31" s="5" t="s">
        <v>47</v>
      </c>
      <c r="B31" s="235"/>
      <c r="C31" s="236"/>
      <c r="D31" s="234"/>
      <c r="E31" s="234"/>
      <c r="F31" s="228"/>
      <c r="G31" s="234"/>
      <c r="H31" s="234"/>
      <c r="I31" s="228"/>
      <c r="J31" s="234"/>
      <c r="K31" s="234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35">
        <v>410</v>
      </c>
      <c r="C34" s="236"/>
      <c r="D34" s="234"/>
      <c r="E34" s="234"/>
      <c r="F34" s="227"/>
      <c r="G34" s="234"/>
      <c r="H34" s="234"/>
      <c r="I34" s="227"/>
      <c r="J34" s="234"/>
      <c r="K34" s="234"/>
    </row>
    <row r="35" spans="1:11" ht="15.75">
      <c r="A35" s="5" t="s">
        <v>50</v>
      </c>
      <c r="B35" s="235"/>
      <c r="C35" s="236"/>
      <c r="D35" s="234"/>
      <c r="E35" s="234"/>
      <c r="F35" s="228"/>
      <c r="G35" s="234"/>
      <c r="H35" s="234"/>
      <c r="I35" s="228"/>
      <c r="J35" s="234"/>
      <c r="K35" s="234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J34:J35"/>
    <mergeCell ref="K34:K35"/>
    <mergeCell ref="J30:J31"/>
    <mergeCell ref="K30:K31"/>
    <mergeCell ref="F30:F31"/>
    <mergeCell ref="F34:F35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D30:D31"/>
    <mergeCell ref="E30:E31"/>
    <mergeCell ref="G30:G31"/>
    <mergeCell ref="H30:H31"/>
    <mergeCell ref="B20:B21"/>
    <mergeCell ref="C20:C21"/>
    <mergeCell ref="D20:D21"/>
    <mergeCell ref="E20:E21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38" t="s">
        <v>74</v>
      </c>
      <c r="L1" s="239"/>
    </row>
    <row r="2" spans="1:12" ht="12.75" customHeight="1">
      <c r="A2" s="240" t="s">
        <v>75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6.5" customHeight="1">
      <c r="A3" s="240" t="s">
        <v>550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6" spans="1:12" ht="31.5" customHeight="1">
      <c r="A6" s="232" t="s">
        <v>1</v>
      </c>
      <c r="B6" s="232" t="s">
        <v>20</v>
      </c>
      <c r="C6" s="232" t="s">
        <v>62</v>
      </c>
      <c r="D6" s="232" t="s">
        <v>63</v>
      </c>
      <c r="E6" s="232"/>
      <c r="F6" s="232"/>
      <c r="G6" s="232"/>
      <c r="H6" s="232"/>
      <c r="I6" s="232"/>
      <c r="J6" s="232"/>
      <c r="K6" s="232"/>
      <c r="L6" s="232"/>
    </row>
    <row r="7" spans="1:12" ht="15.75">
      <c r="A7" s="232"/>
      <c r="B7" s="232"/>
      <c r="C7" s="232"/>
      <c r="D7" s="232" t="s">
        <v>64</v>
      </c>
      <c r="E7" s="232"/>
      <c r="F7" s="232"/>
      <c r="G7" s="232" t="s">
        <v>6</v>
      </c>
      <c r="H7" s="232"/>
      <c r="I7" s="232"/>
      <c r="J7" s="232"/>
      <c r="K7" s="232"/>
      <c r="L7" s="232"/>
    </row>
    <row r="8" spans="1:12" ht="111" customHeight="1">
      <c r="A8" s="232"/>
      <c r="B8" s="232"/>
      <c r="C8" s="232"/>
      <c r="D8" s="232"/>
      <c r="E8" s="232"/>
      <c r="F8" s="232"/>
      <c r="G8" s="237" t="s">
        <v>65</v>
      </c>
      <c r="H8" s="237"/>
      <c r="I8" s="237"/>
      <c r="J8" s="237" t="s">
        <v>66</v>
      </c>
      <c r="K8" s="237"/>
      <c r="L8" s="237"/>
    </row>
    <row r="9" spans="1:12" ht="78.75">
      <c r="A9" s="232"/>
      <c r="B9" s="232"/>
      <c r="C9" s="232"/>
      <c r="D9" s="9" t="s">
        <v>551</v>
      </c>
      <c r="E9" s="9" t="s">
        <v>68</v>
      </c>
      <c r="F9" s="9" t="s">
        <v>69</v>
      </c>
      <c r="G9" s="9" t="s">
        <v>552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15">
        <f>D12+D14</f>
        <v>1577956</v>
      </c>
      <c r="E11" s="15"/>
      <c r="F11" s="15"/>
      <c r="G11" s="15">
        <f>G12+G14</f>
        <v>1577956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15">
        <f>D13</f>
        <v>0</v>
      </c>
      <c r="E12" s="15"/>
      <c r="F12" s="15"/>
      <c r="G12" s="15">
        <f>G13</f>
        <v>0</v>
      </c>
      <c r="H12" s="6"/>
      <c r="I12" s="6"/>
      <c r="J12" s="6"/>
      <c r="K12" s="6"/>
      <c r="L12" s="6"/>
    </row>
    <row r="13" spans="1:12" ht="15.75">
      <c r="A13" s="5"/>
      <c r="B13" s="3"/>
      <c r="C13" s="130">
        <v>2019</v>
      </c>
      <c r="D13" s="15">
        <f>G13</f>
        <v>0</v>
      </c>
      <c r="E13" s="15"/>
      <c r="F13" s="15"/>
      <c r="G13" s="15">
        <f>'Таблица 2.2'!H123+'Таблица 2.2'!H124+'Таблица 2.2'!H130+'Таблица 2.2'!D118+'Таблица 2.2'!D119+'Таблица 2.2'!H121+'Таблица 2.2'!H125+'Таблица 2.2'!H126</f>
        <v>0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14">
        <f>D15</f>
        <v>1577956</v>
      </c>
      <c r="E14" s="14"/>
      <c r="F14" s="14"/>
      <c r="G14" s="14">
        <f>G15</f>
        <v>1577956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2020</v>
      </c>
      <c r="D15" s="14">
        <f>G15</f>
        <v>1577956</v>
      </c>
      <c r="E15" s="14"/>
      <c r="F15" s="14"/>
      <c r="G15" s="14">
        <f>'Таблица 2.2'!H32+'Таблица 2.2'!H82</f>
        <v>1577956</v>
      </c>
      <c r="H15" s="5"/>
      <c r="I15" s="5"/>
      <c r="J15" s="5"/>
      <c r="K15" s="5"/>
      <c r="L15" s="5"/>
    </row>
  </sheetData>
  <sheetProtection/>
  <mergeCells count="11">
    <mergeCell ref="K1:L1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6"/>
  <sheetViews>
    <sheetView showZeros="0" zoomScale="80" zoomScaleNormal="80" zoomScalePageLayoutView="0" workbookViewId="0" topLeftCell="A1">
      <selection activeCell="G93" sqref="G93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4.8515625" style="61" customWidth="1"/>
    <col min="7" max="7" width="15.28125" style="61" customWidth="1"/>
    <col min="8" max="8" width="15.57421875" style="21" customWidth="1"/>
    <col min="9" max="9" width="13.7109375" style="22" bestFit="1" customWidth="1"/>
    <col min="10" max="10" width="15.00390625" style="22" bestFit="1" customWidth="1"/>
    <col min="11" max="16384" width="9.140625" style="22" customWidth="1"/>
  </cols>
  <sheetData>
    <row r="1" spans="7:8" ht="15.75">
      <c r="G1" s="238" t="s">
        <v>172</v>
      </c>
      <c r="H1" s="239"/>
    </row>
    <row r="3" spans="1:8" ht="15.75">
      <c r="A3" s="252" t="s">
        <v>190</v>
      </c>
      <c r="B3" s="252"/>
      <c r="C3" s="252"/>
      <c r="D3" s="252"/>
      <c r="E3" s="252"/>
      <c r="F3" s="252"/>
      <c r="G3" s="252"/>
      <c r="H3" s="252"/>
    </row>
    <row r="4" spans="1:8" ht="15.75">
      <c r="A4" s="21"/>
      <c r="B4" s="21"/>
      <c r="C4" s="21"/>
      <c r="D4" s="21"/>
      <c r="E4" s="21"/>
      <c r="F4" s="21"/>
      <c r="G4" s="21"/>
      <c r="H4" s="21" t="s">
        <v>294</v>
      </c>
    </row>
    <row r="5" spans="1:8" s="24" customFormat="1" ht="15.75">
      <c r="A5" s="253" t="s">
        <v>88</v>
      </c>
      <c r="B5" s="253" t="s">
        <v>1</v>
      </c>
      <c r="C5" s="253" t="s">
        <v>150</v>
      </c>
      <c r="D5" s="253" t="s">
        <v>89</v>
      </c>
      <c r="E5" s="253"/>
      <c r="F5" s="253"/>
      <c r="G5" s="253"/>
      <c r="H5" s="253"/>
    </row>
    <row r="6" spans="1:8" s="24" customFormat="1" ht="15.75">
      <c r="A6" s="253"/>
      <c r="B6" s="253"/>
      <c r="C6" s="253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4370524</v>
      </c>
      <c r="E8" s="28">
        <f>SUM(E10:E14)</f>
        <v>5108658</v>
      </c>
      <c r="F8" s="28">
        <f>SUM(F10:F14)</f>
        <v>2420890</v>
      </c>
      <c r="G8" s="28">
        <f>SUM(G10:G14)</f>
        <v>771942</v>
      </c>
      <c r="H8" s="29">
        <f>SUM(D8:G8)</f>
        <v>12672014</v>
      </c>
    </row>
    <row r="9" spans="1:10" ht="15.75">
      <c r="A9" s="246" t="s">
        <v>6</v>
      </c>
      <c r="B9" s="247"/>
      <c r="C9" s="247"/>
      <c r="D9" s="247"/>
      <c r="E9" s="247"/>
      <c r="F9" s="247"/>
      <c r="G9" s="247"/>
      <c r="H9" s="248"/>
      <c r="J9" s="118"/>
    </row>
    <row r="10" spans="1:8" ht="15.75">
      <c r="A10" s="31" t="s">
        <v>100</v>
      </c>
      <c r="B10" s="33" t="s">
        <v>101</v>
      </c>
      <c r="C10" s="23"/>
      <c r="D10" s="72">
        <f>D18</f>
        <v>4319574</v>
      </c>
      <c r="E10" s="72">
        <f>E18</f>
        <v>5057708</v>
      </c>
      <c r="F10" s="72">
        <f>F18</f>
        <v>2369940</v>
      </c>
      <c r="G10" s="72">
        <f>G18</f>
        <v>720992</v>
      </c>
      <c r="H10" s="35">
        <f>SUM(D10:G10)</f>
        <v>12468214</v>
      </c>
    </row>
    <row r="11" spans="1:8" ht="15.75">
      <c r="A11" s="31" t="s">
        <v>102</v>
      </c>
      <c r="B11" s="33" t="s">
        <v>103</v>
      </c>
      <c r="C11" s="23"/>
      <c r="D11" s="36">
        <f>D108</f>
        <v>0</v>
      </c>
      <c r="E11" s="36">
        <f>E108</f>
        <v>0</v>
      </c>
      <c r="F11" s="36">
        <f>F108</f>
        <v>0</v>
      </c>
      <c r="G11" s="36">
        <f>G108</f>
        <v>0</v>
      </c>
      <c r="H11" s="35">
        <f>SUM(D11:G11)</f>
        <v>0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8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</row>
    <row r="14" spans="1:8" ht="15.75">
      <c r="A14" s="31" t="s">
        <v>107</v>
      </c>
      <c r="B14" s="33" t="s">
        <v>108</v>
      </c>
      <c r="C14" s="23"/>
      <c r="D14" s="34">
        <f>D16+D17</f>
        <v>50950</v>
      </c>
      <c r="E14" s="34">
        <f>E16+E17</f>
        <v>50950</v>
      </c>
      <c r="F14" s="34">
        <f>F16+F17</f>
        <v>50950</v>
      </c>
      <c r="G14" s="34">
        <f>G16+G17</f>
        <v>50950</v>
      </c>
      <c r="H14" s="35">
        <f>SUM(D14:G14)</f>
        <v>203800</v>
      </c>
    </row>
    <row r="15" spans="1:8" ht="15.75">
      <c r="A15" s="246" t="s">
        <v>6</v>
      </c>
      <c r="B15" s="247"/>
      <c r="C15" s="247"/>
      <c r="D15" s="247"/>
      <c r="E15" s="247"/>
      <c r="F15" s="247"/>
      <c r="G15" s="247"/>
      <c r="H15" s="248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D75</f>
        <v>50950</v>
      </c>
      <c r="E17" s="36">
        <f>E75</f>
        <v>50950</v>
      </c>
      <c r="F17" s="36">
        <f>F75</f>
        <v>50950</v>
      </c>
      <c r="G17" s="36">
        <f>G75</f>
        <v>50950</v>
      </c>
      <c r="H17" s="35">
        <f>SUM(D17:G17)</f>
        <v>203800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D20+D32+D60+D63</f>
        <v>4319574</v>
      </c>
      <c r="E18" s="28">
        <f>E20+E32+E60+E63</f>
        <v>5057708</v>
      </c>
      <c r="F18" s="28">
        <f>F20+F32+F60+F63</f>
        <v>2369940</v>
      </c>
      <c r="G18" s="28">
        <f>G20+G32+G60+G63</f>
        <v>720992</v>
      </c>
      <c r="H18" s="29">
        <f>SUM(D18:G18)</f>
        <v>12468214</v>
      </c>
    </row>
    <row r="19" spans="1:8" ht="15.75">
      <c r="A19" s="246" t="s">
        <v>6</v>
      </c>
      <c r="B19" s="247"/>
      <c r="C19" s="247"/>
      <c r="D19" s="247"/>
      <c r="E19" s="247"/>
      <c r="F19" s="247"/>
      <c r="G19" s="247"/>
      <c r="H19" s="248"/>
    </row>
    <row r="20" spans="1:10" s="30" customFormat="1" ht="63">
      <c r="A20" s="39" t="s">
        <v>113</v>
      </c>
      <c r="B20" s="40" t="s">
        <v>152</v>
      </c>
      <c r="C20" s="41">
        <v>100</v>
      </c>
      <c r="D20" s="42">
        <f>SUM(D22:D30)</f>
        <v>3309684</v>
      </c>
      <c r="E20" s="42">
        <f>SUM(E22:E30)</f>
        <v>4893742</v>
      </c>
      <c r="F20" s="42">
        <f>SUM(F22:F30)</f>
        <v>2271990</v>
      </c>
      <c r="G20" s="42">
        <f>SUM(G22:G31)</f>
        <v>580692</v>
      </c>
      <c r="H20" s="29">
        <f>SUM(D20:G20)</f>
        <v>11056108</v>
      </c>
      <c r="J20" s="133"/>
    </row>
    <row r="21" spans="1:8" ht="15.75">
      <c r="A21" s="246" t="s">
        <v>4</v>
      </c>
      <c r="B21" s="247"/>
      <c r="C21" s="247"/>
      <c r="D21" s="247"/>
      <c r="E21" s="247"/>
      <c r="F21" s="247"/>
      <c r="G21" s="247"/>
      <c r="H21" s="248"/>
    </row>
    <row r="22" spans="1:10" ht="15.75">
      <c r="A22" s="43" t="s">
        <v>114</v>
      </c>
      <c r="B22" s="33" t="s">
        <v>115</v>
      </c>
      <c r="C22" s="128" t="s">
        <v>193</v>
      </c>
      <c r="D22" s="45">
        <f>2328000</f>
        <v>2328000</v>
      </c>
      <c r="E22" s="45">
        <f>3530000</f>
        <v>3530000</v>
      </c>
      <c r="F22" s="45">
        <f>1745000</f>
        <v>1745000</v>
      </c>
      <c r="G22" s="45">
        <f>446000</f>
        <v>446000</v>
      </c>
      <c r="H22" s="35">
        <f aca="true" t="shared" si="0" ref="H22:H32">SUM(D22:G22)</f>
        <v>8049000</v>
      </c>
      <c r="J22" s="118"/>
    </row>
    <row r="23" spans="1:10" ht="15.75">
      <c r="A23" s="43" t="s">
        <v>114</v>
      </c>
      <c r="B23" s="33" t="s">
        <v>115</v>
      </c>
      <c r="C23" s="128" t="s">
        <v>483</v>
      </c>
      <c r="D23" s="45">
        <f>14000</f>
        <v>14000</v>
      </c>
      <c r="E23" s="45"/>
      <c r="F23" s="45"/>
      <c r="G23" s="45"/>
      <c r="H23" s="35">
        <f>SUM(D23:G23)</f>
        <v>14000</v>
      </c>
      <c r="J23" s="118"/>
    </row>
    <row r="24" spans="1:10" ht="15.75">
      <c r="A24" s="43" t="s">
        <v>114</v>
      </c>
      <c r="B24" s="33" t="s">
        <v>115</v>
      </c>
      <c r="C24" s="75" t="s">
        <v>194</v>
      </c>
      <c r="D24" s="45">
        <f>190000</f>
        <v>190000</v>
      </c>
      <c r="E24" s="45">
        <f>228634</f>
        <v>228634</v>
      </c>
      <c r="F24" s="45"/>
      <c r="G24" s="45"/>
      <c r="H24" s="35">
        <f t="shared" si="0"/>
        <v>418634</v>
      </c>
      <c r="J24" s="118"/>
    </row>
    <row r="25" spans="1:10" ht="15.75">
      <c r="A25" s="43" t="s">
        <v>114</v>
      </c>
      <c r="B25" s="33" t="s">
        <v>115</v>
      </c>
      <c r="C25" s="75" t="s">
        <v>484</v>
      </c>
      <c r="D25" s="45">
        <f>10000</f>
        <v>10000</v>
      </c>
      <c r="E25" s="45"/>
      <c r="F25" s="45"/>
      <c r="G25" s="45"/>
      <c r="H25" s="35">
        <f>SUM(D25:G25)</f>
        <v>10000</v>
      </c>
      <c r="J25" s="118"/>
    </row>
    <row r="26" spans="1:10" ht="15.75">
      <c r="A26" s="43" t="s">
        <v>114</v>
      </c>
      <c r="B26" s="33" t="s">
        <v>115</v>
      </c>
      <c r="C26" s="160" t="s">
        <v>442</v>
      </c>
      <c r="D26" s="45"/>
      <c r="E26" s="45"/>
      <c r="F26" s="45"/>
      <c r="G26" s="45"/>
      <c r="H26" s="35">
        <f>SUM(D26:G26)</f>
        <v>0</v>
      </c>
      <c r="J26" s="118"/>
    </row>
    <row r="27" spans="1:8" ht="15.75">
      <c r="A27" s="43" t="s">
        <v>116</v>
      </c>
      <c r="B27" s="33" t="s">
        <v>117</v>
      </c>
      <c r="C27" s="160" t="s">
        <v>195</v>
      </c>
      <c r="D27" s="45"/>
      <c r="E27" s="45"/>
      <c r="F27" s="45"/>
      <c r="G27" s="45"/>
      <c r="H27" s="35">
        <f t="shared" si="0"/>
        <v>0</v>
      </c>
    </row>
    <row r="28" spans="1:8" ht="15.75">
      <c r="A28" s="43" t="s">
        <v>118</v>
      </c>
      <c r="B28" s="33" t="s">
        <v>299</v>
      </c>
      <c r="C28" s="164" t="s">
        <v>298</v>
      </c>
      <c r="D28" s="64"/>
      <c r="E28" s="36"/>
      <c r="F28" s="64"/>
      <c r="G28" s="64"/>
      <c r="H28" s="35">
        <f t="shared" si="0"/>
        <v>0</v>
      </c>
    </row>
    <row r="29" spans="1:10" ht="15.75">
      <c r="A29" s="43" t="s">
        <v>118</v>
      </c>
      <c r="B29" s="33" t="s">
        <v>119</v>
      </c>
      <c r="C29" s="128" t="s">
        <v>196</v>
      </c>
      <c r="D29" s="70">
        <f>707284</f>
        <v>707284</v>
      </c>
      <c r="E29" s="70">
        <f>1066060</f>
        <v>1066060</v>
      </c>
      <c r="F29" s="70">
        <f>526990</f>
        <v>526990</v>
      </c>
      <c r="G29" s="70">
        <f>134692</f>
        <v>134692</v>
      </c>
      <c r="H29" s="35">
        <f t="shared" si="0"/>
        <v>2435026</v>
      </c>
      <c r="I29" s="118"/>
      <c r="J29" s="118"/>
    </row>
    <row r="30" spans="1:10" ht="15.75">
      <c r="A30" s="43" t="s">
        <v>118</v>
      </c>
      <c r="B30" s="33" t="s">
        <v>119</v>
      </c>
      <c r="C30" s="138" t="s">
        <v>197</v>
      </c>
      <c r="D30" s="70">
        <f>60400</f>
        <v>60400</v>
      </c>
      <c r="E30" s="70">
        <f>69048</f>
        <v>69048</v>
      </c>
      <c r="F30" s="70"/>
      <c r="G30" s="70"/>
      <c r="H30" s="35">
        <f t="shared" si="0"/>
        <v>129448</v>
      </c>
      <c r="J30" s="118"/>
    </row>
    <row r="31" spans="1:10" ht="15.75">
      <c r="A31" s="43" t="s">
        <v>118</v>
      </c>
      <c r="B31" s="33" t="s">
        <v>119</v>
      </c>
      <c r="C31" s="160" t="s">
        <v>446</v>
      </c>
      <c r="D31" s="70"/>
      <c r="E31" s="70"/>
      <c r="F31" s="70"/>
      <c r="G31" s="70"/>
      <c r="H31" s="35">
        <f>SUM(D31:G31)</f>
        <v>0</v>
      </c>
      <c r="J31" s="118"/>
    </row>
    <row r="32" spans="1:8" s="30" customFormat="1" ht="31.5">
      <c r="A32" s="46" t="s">
        <v>120</v>
      </c>
      <c r="B32" s="40" t="s">
        <v>153</v>
      </c>
      <c r="C32" s="41">
        <v>200</v>
      </c>
      <c r="D32" s="47">
        <f>SUM(D34:D59)</f>
        <v>999890</v>
      </c>
      <c r="E32" s="47">
        <f>SUM(E34:E59)</f>
        <v>163966</v>
      </c>
      <c r="F32" s="47">
        <f>SUM(F34:F59)</f>
        <v>70450</v>
      </c>
      <c r="G32" s="47">
        <f>SUM(G34:G59)</f>
        <v>139850</v>
      </c>
      <c r="H32" s="29">
        <f t="shared" si="0"/>
        <v>1374156</v>
      </c>
    </row>
    <row r="33" spans="1:8" ht="15.75">
      <c r="A33" s="246" t="s">
        <v>4</v>
      </c>
      <c r="B33" s="247"/>
      <c r="C33" s="247"/>
      <c r="D33" s="247"/>
      <c r="E33" s="247"/>
      <c r="F33" s="247"/>
      <c r="G33" s="247"/>
      <c r="H33" s="248"/>
    </row>
    <row r="34" spans="1:21" ht="15.75">
      <c r="A34" s="43" t="s">
        <v>121</v>
      </c>
      <c r="B34" s="33" t="s">
        <v>122</v>
      </c>
      <c r="C34" s="126" t="s">
        <v>198</v>
      </c>
      <c r="D34" s="74">
        <f>4500</f>
        <v>4500</v>
      </c>
      <c r="E34" s="74">
        <f>4500</f>
        <v>4500</v>
      </c>
      <c r="F34" s="74">
        <f>4400</f>
        <v>4400</v>
      </c>
      <c r="G34" s="74">
        <f>1800</f>
        <v>1800</v>
      </c>
      <c r="H34" s="35">
        <f aca="true" t="shared" si="1" ref="H34:H52">SUM(D34:G34)</f>
        <v>15200</v>
      </c>
      <c r="I34" s="243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</row>
    <row r="35" spans="1:21" ht="15.75">
      <c r="A35" s="43" t="s">
        <v>121</v>
      </c>
      <c r="B35" s="33" t="s">
        <v>122</v>
      </c>
      <c r="C35" s="129" t="s">
        <v>199</v>
      </c>
      <c r="D35" s="74">
        <f>5400</f>
        <v>5400</v>
      </c>
      <c r="E35" s="74">
        <f>5400</f>
        <v>5400</v>
      </c>
      <c r="F35" s="74">
        <f>5400</f>
        <v>5400</v>
      </c>
      <c r="G35" s="74">
        <f>5400</f>
        <v>5400</v>
      </c>
      <c r="H35" s="35">
        <f t="shared" si="1"/>
        <v>21600</v>
      </c>
      <c r="I35" s="243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</row>
    <row r="36" spans="1:10" ht="15.75" customHeight="1">
      <c r="A36" s="43" t="s">
        <v>123</v>
      </c>
      <c r="B36" s="33" t="s">
        <v>124</v>
      </c>
      <c r="C36" s="71" t="s">
        <v>200</v>
      </c>
      <c r="D36" s="168"/>
      <c r="E36" s="168"/>
      <c r="F36" s="168"/>
      <c r="G36" s="168"/>
      <c r="H36" s="35">
        <f t="shared" si="1"/>
        <v>0</v>
      </c>
      <c r="J36" s="118"/>
    </row>
    <row r="37" spans="1:21" ht="15.75">
      <c r="A37" s="31" t="s">
        <v>125</v>
      </c>
      <c r="B37" s="167" t="s">
        <v>126</v>
      </c>
      <c r="C37" s="137" t="s">
        <v>201</v>
      </c>
      <c r="D37" s="74">
        <f>680900</f>
        <v>680900</v>
      </c>
      <c r="E37" s="74">
        <f>50000</f>
        <v>50000</v>
      </c>
      <c r="F37" s="74"/>
      <c r="G37" s="74"/>
      <c r="H37" s="35">
        <f t="shared" si="1"/>
        <v>730900</v>
      </c>
      <c r="I37" s="243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</row>
    <row r="38" spans="1:21" ht="15.75">
      <c r="A38" s="31" t="s">
        <v>125</v>
      </c>
      <c r="B38" s="33" t="s">
        <v>448</v>
      </c>
      <c r="C38" s="159" t="s">
        <v>449</v>
      </c>
      <c r="D38" s="74"/>
      <c r="E38" s="74"/>
      <c r="F38" s="74"/>
      <c r="G38" s="74"/>
      <c r="H38" s="35">
        <f>SUM(D38:G38)</f>
        <v>0</v>
      </c>
      <c r="I38" s="162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</row>
    <row r="39" spans="1:8" ht="15.75">
      <c r="A39" s="31" t="s">
        <v>127</v>
      </c>
      <c r="B39" s="33" t="s">
        <v>128</v>
      </c>
      <c r="C39" s="126" t="s">
        <v>202</v>
      </c>
      <c r="D39" s="168"/>
      <c r="E39" s="168"/>
      <c r="F39" s="168"/>
      <c r="G39" s="168"/>
      <c r="H39" s="35">
        <f t="shared" si="1"/>
        <v>0</v>
      </c>
    </row>
    <row r="40" spans="1:10" ht="18.75" customHeight="1">
      <c r="A40" s="31" t="s">
        <v>129</v>
      </c>
      <c r="B40" s="33" t="s">
        <v>130</v>
      </c>
      <c r="C40" s="17" t="s">
        <v>203</v>
      </c>
      <c r="D40" s="74">
        <f>39600</f>
        <v>39600</v>
      </c>
      <c r="E40" s="74"/>
      <c r="F40" s="74"/>
      <c r="G40" s="74"/>
      <c r="H40" s="73">
        <f t="shared" si="1"/>
        <v>39600</v>
      </c>
      <c r="J40" s="118"/>
    </row>
    <row r="41" spans="1:8" s="52" customFormat="1" ht="15.75">
      <c r="A41" s="51" t="s">
        <v>131</v>
      </c>
      <c r="B41" s="167" t="s">
        <v>132</v>
      </c>
      <c r="C41" s="138" t="s">
        <v>204</v>
      </c>
      <c r="D41" s="168">
        <f>20000</f>
        <v>20000</v>
      </c>
      <c r="E41" s="168"/>
      <c r="F41" s="168"/>
      <c r="G41" s="168"/>
      <c r="H41" s="35">
        <f t="shared" si="1"/>
        <v>20000</v>
      </c>
    </row>
    <row r="42" spans="1:21" s="52" customFormat="1" ht="15.75">
      <c r="A42" s="51" t="s">
        <v>131</v>
      </c>
      <c r="B42" s="167" t="s">
        <v>132</v>
      </c>
      <c r="C42" s="169" t="s">
        <v>205</v>
      </c>
      <c r="D42" s="168">
        <f>6630</f>
        <v>6630</v>
      </c>
      <c r="E42" s="168"/>
      <c r="F42" s="168"/>
      <c r="G42" s="168"/>
      <c r="H42" s="35">
        <f t="shared" si="1"/>
        <v>6630</v>
      </c>
      <c r="I42" s="241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</row>
    <row r="43" spans="1:21" s="52" customFormat="1" ht="31.5">
      <c r="A43" s="53" t="s">
        <v>154</v>
      </c>
      <c r="B43" s="167" t="s">
        <v>502</v>
      </c>
      <c r="C43" s="185" t="s">
        <v>503</v>
      </c>
      <c r="D43" s="168"/>
      <c r="E43" s="168">
        <f>2500</f>
        <v>2500</v>
      </c>
      <c r="F43" s="168"/>
      <c r="G43" s="168"/>
      <c r="H43" s="35">
        <f t="shared" si="1"/>
        <v>2500</v>
      </c>
      <c r="I43" s="18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</row>
    <row r="44" spans="1:8" s="52" customFormat="1" ht="15.75" customHeight="1">
      <c r="A44" s="54" t="s">
        <v>155</v>
      </c>
      <c r="B44" s="33" t="s">
        <v>137</v>
      </c>
      <c r="C44" s="48" t="s">
        <v>206</v>
      </c>
      <c r="D44" s="168"/>
      <c r="E44" s="168"/>
      <c r="F44" s="168"/>
      <c r="G44" s="168"/>
      <c r="H44" s="35">
        <f t="shared" si="1"/>
        <v>0</v>
      </c>
    </row>
    <row r="45" spans="1:10" s="52" customFormat="1" ht="15.75" customHeight="1">
      <c r="A45" s="54" t="s">
        <v>156</v>
      </c>
      <c r="B45" s="33" t="s">
        <v>138</v>
      </c>
      <c r="C45" s="126" t="s">
        <v>252</v>
      </c>
      <c r="D45" s="74">
        <f>5000</f>
        <v>5000</v>
      </c>
      <c r="E45" s="74"/>
      <c r="F45" s="74"/>
      <c r="G45" s="74"/>
      <c r="H45" s="35">
        <f t="shared" si="1"/>
        <v>5000</v>
      </c>
      <c r="J45" s="131"/>
    </row>
    <row r="46" spans="1:21" s="52" customFormat="1" ht="15.75">
      <c r="A46" s="54" t="s">
        <v>292</v>
      </c>
      <c r="B46" s="33" t="s">
        <v>138</v>
      </c>
      <c r="C46" s="129" t="s">
        <v>207</v>
      </c>
      <c r="D46" s="74">
        <f>51940</f>
        <v>51940</v>
      </c>
      <c r="E46" s="74"/>
      <c r="F46" s="74"/>
      <c r="G46" s="74"/>
      <c r="H46" s="35">
        <f t="shared" si="1"/>
        <v>51940</v>
      </c>
      <c r="I46" s="241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</row>
    <row r="47" spans="1:21" s="52" customFormat="1" ht="15.75">
      <c r="A47" s="54" t="s">
        <v>291</v>
      </c>
      <c r="B47" s="33" t="s">
        <v>139</v>
      </c>
      <c r="C47" s="48" t="s">
        <v>478</v>
      </c>
      <c r="D47" s="168"/>
      <c r="E47" s="168"/>
      <c r="F47" s="168"/>
      <c r="G47" s="168"/>
      <c r="H47" s="35">
        <f t="shared" si="1"/>
        <v>0</v>
      </c>
      <c r="I47" s="241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</row>
    <row r="48" spans="1:8" s="52" customFormat="1" ht="15.75">
      <c r="A48" s="54" t="s">
        <v>293</v>
      </c>
      <c r="B48" s="167" t="s">
        <v>139</v>
      </c>
      <c r="C48" s="138" t="s">
        <v>253</v>
      </c>
      <c r="D48" s="168">
        <f>10000</f>
        <v>10000</v>
      </c>
      <c r="E48" s="168">
        <f>12500</f>
        <v>12500</v>
      </c>
      <c r="F48" s="168">
        <f>18000</f>
        <v>18000</v>
      </c>
      <c r="G48" s="168">
        <f>10000</f>
        <v>10000</v>
      </c>
      <c r="H48" s="35">
        <f t="shared" si="1"/>
        <v>50500</v>
      </c>
    </row>
    <row r="49" spans="1:21" s="52" customFormat="1" ht="15.75">
      <c r="A49" s="54" t="s">
        <v>504</v>
      </c>
      <c r="B49" s="33" t="s">
        <v>139</v>
      </c>
      <c r="C49" s="48" t="s">
        <v>451</v>
      </c>
      <c r="D49" s="168">
        <f>50000</f>
        <v>50000</v>
      </c>
      <c r="E49" s="168"/>
      <c r="F49" s="168"/>
      <c r="G49" s="168"/>
      <c r="H49" s="35">
        <f t="shared" si="1"/>
        <v>50000</v>
      </c>
      <c r="I49" s="241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</row>
    <row r="50" spans="1:10" s="52" customFormat="1" ht="15.75" customHeight="1">
      <c r="A50" s="54" t="s">
        <v>505</v>
      </c>
      <c r="B50" s="33" t="s">
        <v>139</v>
      </c>
      <c r="C50" s="48" t="s">
        <v>208</v>
      </c>
      <c r="D50" s="188"/>
      <c r="E50" s="188"/>
      <c r="F50" s="188"/>
      <c r="G50" s="188"/>
      <c r="H50" s="35">
        <f t="shared" si="1"/>
        <v>0</v>
      </c>
      <c r="J50" s="131"/>
    </row>
    <row r="51" spans="1:8" s="52" customFormat="1" ht="15.75" customHeight="1">
      <c r="A51" s="31" t="s">
        <v>506</v>
      </c>
      <c r="B51" s="33" t="s">
        <v>139</v>
      </c>
      <c r="C51" s="48" t="s">
        <v>209</v>
      </c>
      <c r="D51" s="188"/>
      <c r="E51" s="188"/>
      <c r="F51" s="188"/>
      <c r="G51" s="188"/>
      <c r="H51" s="35">
        <f t="shared" si="1"/>
        <v>0</v>
      </c>
    </row>
    <row r="52" spans="1:8" s="52" customFormat="1" ht="15.75" customHeight="1">
      <c r="A52" s="31" t="s">
        <v>507</v>
      </c>
      <c r="B52" s="33" t="s">
        <v>139</v>
      </c>
      <c r="C52" s="48" t="s">
        <v>524</v>
      </c>
      <c r="D52" s="188"/>
      <c r="E52" s="188">
        <f>1416</f>
        <v>1416</v>
      </c>
      <c r="F52" s="188"/>
      <c r="G52" s="188"/>
      <c r="H52" s="35">
        <f t="shared" si="1"/>
        <v>1416</v>
      </c>
    </row>
    <row r="53" spans="1:21" s="52" customFormat="1" ht="15.75">
      <c r="A53" s="54" t="s">
        <v>508</v>
      </c>
      <c r="B53" s="33" t="s">
        <v>139</v>
      </c>
      <c r="C53" s="128" t="s">
        <v>452</v>
      </c>
      <c r="D53" s="168">
        <f>12650</f>
        <v>12650</v>
      </c>
      <c r="E53" s="168">
        <f>12650</f>
        <v>12650</v>
      </c>
      <c r="F53" s="168">
        <f>12650</f>
        <v>12650</v>
      </c>
      <c r="G53" s="168">
        <f>12650</f>
        <v>12650</v>
      </c>
      <c r="H53" s="35">
        <f aca="true" t="shared" si="2" ref="H53:H60">SUM(D53:G53)</f>
        <v>50600</v>
      </c>
      <c r="I53" s="241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</row>
    <row r="54" spans="1:21" s="52" customFormat="1" ht="15.75">
      <c r="A54" s="54" t="s">
        <v>509</v>
      </c>
      <c r="B54" s="33" t="s">
        <v>139</v>
      </c>
      <c r="C54" s="128" t="s">
        <v>453</v>
      </c>
      <c r="D54" s="188">
        <f>510</f>
        <v>510</v>
      </c>
      <c r="E54" s="188"/>
      <c r="F54" s="188"/>
      <c r="G54" s="188"/>
      <c r="H54" s="35">
        <f t="shared" si="2"/>
        <v>510</v>
      </c>
      <c r="I54" s="241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</row>
    <row r="55" spans="1:21" s="52" customFormat="1" ht="15.75">
      <c r="A55" s="54" t="s">
        <v>510</v>
      </c>
      <c r="B55" s="33" t="s">
        <v>139</v>
      </c>
      <c r="C55" s="128" t="s">
        <v>210</v>
      </c>
      <c r="D55" s="188">
        <f>2760</f>
        <v>2760</v>
      </c>
      <c r="E55" s="188"/>
      <c r="F55" s="188"/>
      <c r="G55" s="188"/>
      <c r="H55" s="35">
        <f t="shared" si="2"/>
        <v>2760</v>
      </c>
      <c r="I55" s="241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</row>
    <row r="56" spans="1:21" s="52" customFormat="1" ht="15.75">
      <c r="A56" s="54" t="s">
        <v>511</v>
      </c>
      <c r="B56" s="33" t="s">
        <v>139</v>
      </c>
      <c r="C56" s="128" t="s">
        <v>454</v>
      </c>
      <c r="D56" s="188">
        <f>110000</f>
        <v>110000</v>
      </c>
      <c r="E56" s="188">
        <f>75000</f>
        <v>75000</v>
      </c>
      <c r="F56" s="188">
        <f>30000</f>
        <v>30000</v>
      </c>
      <c r="G56" s="188">
        <f>110000</f>
        <v>110000</v>
      </c>
      <c r="H56" s="35">
        <f t="shared" si="2"/>
        <v>325000</v>
      </c>
      <c r="I56" s="241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</row>
    <row r="57" spans="1:8" ht="18.75" customHeight="1">
      <c r="A57" s="54" t="s">
        <v>512</v>
      </c>
      <c r="B57" s="33" t="s">
        <v>130</v>
      </c>
      <c r="C57" s="134" t="s">
        <v>289</v>
      </c>
      <c r="D57" s="74"/>
      <c r="E57" s="74"/>
      <c r="F57" s="74"/>
      <c r="G57" s="74"/>
      <c r="H57" s="73">
        <f t="shared" si="2"/>
        <v>0</v>
      </c>
    </row>
    <row r="58" spans="1:8" s="52" customFormat="1" ht="15.75" customHeight="1">
      <c r="A58" s="51" t="s">
        <v>525</v>
      </c>
      <c r="B58" s="33" t="s">
        <v>132</v>
      </c>
      <c r="C58" s="125" t="s">
        <v>290</v>
      </c>
      <c r="D58" s="168"/>
      <c r="E58" s="168"/>
      <c r="F58" s="168"/>
      <c r="G58" s="168"/>
      <c r="H58" s="35">
        <f t="shared" si="2"/>
        <v>0</v>
      </c>
    </row>
    <row r="59" spans="1:21" s="52" customFormat="1" ht="15.75">
      <c r="A59" s="54" t="s">
        <v>526</v>
      </c>
      <c r="B59" s="167" t="s">
        <v>139</v>
      </c>
      <c r="C59" s="172" t="s">
        <v>455</v>
      </c>
      <c r="D59" s="168"/>
      <c r="E59" s="168"/>
      <c r="F59" s="168"/>
      <c r="G59" s="168"/>
      <c r="H59" s="35">
        <f t="shared" si="2"/>
        <v>0</v>
      </c>
      <c r="I59" s="241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</row>
    <row r="60" spans="1:8" s="30" customFormat="1" ht="15.75">
      <c r="A60" s="46" t="s">
        <v>133</v>
      </c>
      <c r="B60" s="40" t="s">
        <v>157</v>
      </c>
      <c r="C60" s="55">
        <v>300</v>
      </c>
      <c r="D60" s="47">
        <f>D62</f>
        <v>0</v>
      </c>
      <c r="E60" s="47">
        <f>E62</f>
        <v>0</v>
      </c>
      <c r="F60" s="47">
        <f>F62</f>
        <v>0</v>
      </c>
      <c r="G60" s="47">
        <f>G62</f>
        <v>0</v>
      </c>
      <c r="H60" s="29">
        <f t="shared" si="2"/>
        <v>0</v>
      </c>
    </row>
    <row r="61" spans="1:8" ht="15.75">
      <c r="A61" s="246" t="s">
        <v>4</v>
      </c>
      <c r="B61" s="247"/>
      <c r="C61" s="247"/>
      <c r="D61" s="247"/>
      <c r="E61" s="247"/>
      <c r="F61" s="247"/>
      <c r="G61" s="247"/>
      <c r="H61" s="248"/>
    </row>
    <row r="62" spans="1:8" s="60" customFormat="1" ht="15.75">
      <c r="A62" s="56" t="s">
        <v>134</v>
      </c>
      <c r="B62" s="57" t="s">
        <v>135</v>
      </c>
      <c r="C62" s="58"/>
      <c r="D62" s="59"/>
      <c r="E62" s="59"/>
      <c r="F62" s="59"/>
      <c r="G62" s="59"/>
      <c r="H62" s="35">
        <f>SUM(D62:G62)</f>
        <v>0</v>
      </c>
    </row>
    <row r="63" spans="1:8" s="30" customFormat="1" ht="15.75">
      <c r="A63" s="39" t="s">
        <v>136</v>
      </c>
      <c r="B63" s="40" t="s">
        <v>165</v>
      </c>
      <c r="C63" s="55">
        <v>800</v>
      </c>
      <c r="D63" s="47">
        <f>SUM(D65:D71)</f>
        <v>10000</v>
      </c>
      <c r="E63" s="47">
        <f>SUM(E65:E71)</f>
        <v>0</v>
      </c>
      <c r="F63" s="47">
        <f>SUM(F65:F71)</f>
        <v>27500</v>
      </c>
      <c r="G63" s="47">
        <f>SUM(G65:G74)</f>
        <v>450</v>
      </c>
      <c r="H63" s="29">
        <f>SUM(D63:G63)</f>
        <v>37950</v>
      </c>
    </row>
    <row r="64" spans="1:8" s="30" customFormat="1" ht="15.75">
      <c r="A64" s="246" t="s">
        <v>4</v>
      </c>
      <c r="B64" s="247"/>
      <c r="C64" s="247"/>
      <c r="D64" s="247"/>
      <c r="E64" s="247"/>
      <c r="F64" s="247"/>
      <c r="G64" s="247"/>
      <c r="H64" s="248"/>
    </row>
    <row r="65" spans="1:8" ht="15.75">
      <c r="A65" s="31" t="s">
        <v>162</v>
      </c>
      <c r="B65" s="33" t="s">
        <v>158</v>
      </c>
      <c r="C65" s="71" t="s">
        <v>191</v>
      </c>
      <c r="D65" s="74"/>
      <c r="E65" s="74"/>
      <c r="F65" s="74">
        <f>10000</f>
        <v>10000</v>
      </c>
      <c r="G65" s="74">
        <f>450</f>
        <v>450</v>
      </c>
      <c r="H65" s="35">
        <f aca="true" t="shared" si="3" ref="H65:H75">SUM(D65:G65)</f>
        <v>10450</v>
      </c>
    </row>
    <row r="66" spans="1:8" ht="15.75">
      <c r="A66" s="31" t="s">
        <v>162</v>
      </c>
      <c r="B66" s="33" t="s">
        <v>158</v>
      </c>
      <c r="C66" s="71" t="s">
        <v>456</v>
      </c>
      <c r="D66" s="74"/>
      <c r="E66" s="74"/>
      <c r="F66" s="74">
        <f>14000</f>
        <v>14000</v>
      </c>
      <c r="G66" s="74"/>
      <c r="H66" s="35">
        <f>SUM(D66:G66)</f>
        <v>14000</v>
      </c>
    </row>
    <row r="67" spans="1:8" ht="15.75">
      <c r="A67" s="31" t="s">
        <v>162</v>
      </c>
      <c r="B67" s="33" t="s">
        <v>158</v>
      </c>
      <c r="C67" s="159" t="s">
        <v>445</v>
      </c>
      <c r="D67" s="74"/>
      <c r="E67" s="74"/>
      <c r="F67" s="74"/>
      <c r="G67" s="74"/>
      <c r="H67" s="35">
        <f>SUM(D67:G67)</f>
        <v>0</v>
      </c>
    </row>
    <row r="68" spans="1:8" ht="15.75">
      <c r="A68" s="62" t="s">
        <v>163</v>
      </c>
      <c r="B68" s="33" t="s">
        <v>520</v>
      </c>
      <c r="C68" s="126" t="s">
        <v>521</v>
      </c>
      <c r="D68" s="74"/>
      <c r="E68" s="74"/>
      <c r="F68" s="74"/>
      <c r="G68" s="74"/>
      <c r="H68" s="35">
        <f>SUM(D68:G68)</f>
        <v>0</v>
      </c>
    </row>
    <row r="69" spans="1:8" ht="15.75">
      <c r="A69" s="62" t="s">
        <v>163</v>
      </c>
      <c r="B69" s="33" t="s">
        <v>159</v>
      </c>
      <c r="C69" s="71" t="s">
        <v>192</v>
      </c>
      <c r="D69" s="50"/>
      <c r="E69" s="50"/>
      <c r="F69" s="50">
        <f>3500</f>
        <v>3500</v>
      </c>
      <c r="G69" s="50"/>
      <c r="H69" s="35">
        <f t="shared" si="3"/>
        <v>3500</v>
      </c>
    </row>
    <row r="70" spans="1:8" ht="15.75">
      <c r="A70" s="62" t="s">
        <v>163</v>
      </c>
      <c r="B70" s="33" t="s">
        <v>159</v>
      </c>
      <c r="C70" s="159" t="s">
        <v>444</v>
      </c>
      <c r="D70" s="50"/>
      <c r="E70" s="50"/>
      <c r="F70" s="50"/>
      <c r="G70" s="50"/>
      <c r="H70" s="35">
        <f t="shared" si="3"/>
        <v>0</v>
      </c>
    </row>
    <row r="71" spans="1:8" s="52" customFormat="1" ht="15.75">
      <c r="A71" s="51" t="s">
        <v>164</v>
      </c>
      <c r="B71" s="33" t="s">
        <v>160</v>
      </c>
      <c r="C71" s="137" t="s">
        <v>254</v>
      </c>
      <c r="D71" s="50">
        <f>10000</f>
        <v>10000</v>
      </c>
      <c r="E71" s="50"/>
      <c r="F71" s="50"/>
      <c r="G71" s="50"/>
      <c r="H71" s="35">
        <f t="shared" si="3"/>
        <v>10000</v>
      </c>
    </row>
    <row r="72" spans="1:8" s="52" customFormat="1" ht="15.75">
      <c r="A72" s="51" t="s">
        <v>164</v>
      </c>
      <c r="B72" s="33" t="s">
        <v>160</v>
      </c>
      <c r="C72" s="137" t="s">
        <v>542</v>
      </c>
      <c r="D72" s="50"/>
      <c r="E72" s="50"/>
      <c r="F72" s="50"/>
      <c r="G72" s="50"/>
      <c r="H72" s="35">
        <f t="shared" si="3"/>
        <v>0</v>
      </c>
    </row>
    <row r="73" spans="1:8" s="52" customFormat="1" ht="15.75">
      <c r="A73" s="51" t="s">
        <v>529</v>
      </c>
      <c r="B73" s="33" t="s">
        <v>160</v>
      </c>
      <c r="C73" s="137" t="s">
        <v>530</v>
      </c>
      <c r="D73" s="50"/>
      <c r="E73" s="50"/>
      <c r="F73" s="50"/>
      <c r="G73" s="50"/>
      <c r="H73" s="35">
        <f t="shared" si="3"/>
        <v>0</v>
      </c>
    </row>
    <row r="74" spans="1:8" s="52" customFormat="1" ht="15.75">
      <c r="A74" s="51" t="s">
        <v>531</v>
      </c>
      <c r="B74" s="33" t="s">
        <v>160</v>
      </c>
      <c r="C74" s="159" t="s">
        <v>450</v>
      </c>
      <c r="D74" s="50"/>
      <c r="E74" s="50"/>
      <c r="F74" s="50"/>
      <c r="G74" s="50"/>
      <c r="H74" s="35">
        <f>SUM(D74:G74)</f>
        <v>0</v>
      </c>
    </row>
    <row r="75" spans="1:8" s="30" customFormat="1" ht="47.25">
      <c r="A75" s="25" t="s">
        <v>140</v>
      </c>
      <c r="B75" s="26" t="s">
        <v>166</v>
      </c>
      <c r="C75" s="69" t="s">
        <v>97</v>
      </c>
      <c r="D75" s="28">
        <f>D77+D82+D99</f>
        <v>50950</v>
      </c>
      <c r="E75" s="28">
        <f>E77+E82+E99</f>
        <v>50950</v>
      </c>
      <c r="F75" s="28">
        <f>F77+F82+F99</f>
        <v>50950</v>
      </c>
      <c r="G75" s="28">
        <f>G77+G82+G99</f>
        <v>50950</v>
      </c>
      <c r="H75" s="29">
        <f t="shared" si="3"/>
        <v>203800</v>
      </c>
    </row>
    <row r="76" spans="1:8" ht="15.75">
      <c r="A76" s="246" t="s">
        <v>6</v>
      </c>
      <c r="B76" s="247"/>
      <c r="C76" s="247"/>
      <c r="D76" s="247"/>
      <c r="E76" s="247"/>
      <c r="F76" s="247"/>
      <c r="G76" s="247"/>
      <c r="H76" s="248"/>
    </row>
    <row r="77" spans="1:8" ht="63">
      <c r="A77" s="39" t="s">
        <v>141</v>
      </c>
      <c r="B77" s="40" t="s">
        <v>152</v>
      </c>
      <c r="C77" s="41">
        <v>100</v>
      </c>
      <c r="D77" s="42">
        <f>SUM(D79:D81)</f>
        <v>0</v>
      </c>
      <c r="E77" s="42">
        <f>SUM(E79:E81)</f>
        <v>0</v>
      </c>
      <c r="F77" s="42">
        <f>SUM(F79:F81)</f>
        <v>0</v>
      </c>
      <c r="G77" s="42">
        <f>SUM(G79:G81)</f>
        <v>0</v>
      </c>
      <c r="H77" s="29">
        <f>SUM(D77:G77)</f>
        <v>0</v>
      </c>
    </row>
    <row r="78" spans="1:8" ht="15.75">
      <c r="A78" s="246" t="s">
        <v>4</v>
      </c>
      <c r="B78" s="247"/>
      <c r="C78" s="247"/>
      <c r="D78" s="247"/>
      <c r="E78" s="247"/>
      <c r="F78" s="247"/>
      <c r="G78" s="247"/>
      <c r="H78" s="248"/>
    </row>
    <row r="79" spans="1:8" ht="15.75">
      <c r="A79" s="43" t="s">
        <v>173</v>
      </c>
      <c r="B79" s="33" t="s">
        <v>115</v>
      </c>
      <c r="C79" s="44"/>
      <c r="D79" s="45"/>
      <c r="E79" s="45"/>
      <c r="F79" s="45"/>
      <c r="G79" s="45"/>
      <c r="H79" s="35">
        <f>SUM(D79:G79)</f>
        <v>0</v>
      </c>
    </row>
    <row r="80" spans="1:8" ht="15.75">
      <c r="A80" s="43" t="s">
        <v>174</v>
      </c>
      <c r="B80" s="33" t="s">
        <v>117</v>
      </c>
      <c r="C80" s="44"/>
      <c r="D80" s="45"/>
      <c r="E80" s="45"/>
      <c r="F80" s="45"/>
      <c r="G80" s="45"/>
      <c r="H80" s="35">
        <f>SUM(D80:G80)</f>
        <v>0</v>
      </c>
    </row>
    <row r="81" spans="1:8" ht="15.75" customHeight="1">
      <c r="A81" s="43" t="s">
        <v>175</v>
      </c>
      <c r="B81" s="33" t="s">
        <v>119</v>
      </c>
      <c r="C81" s="44"/>
      <c r="D81" s="45"/>
      <c r="E81" s="45"/>
      <c r="F81" s="45"/>
      <c r="G81" s="45"/>
      <c r="H81" s="35">
        <f>SUM(D81:G81)</f>
        <v>0</v>
      </c>
    </row>
    <row r="82" spans="1:8" ht="31.5">
      <c r="A82" s="46" t="s">
        <v>142</v>
      </c>
      <c r="B82" s="40" t="s">
        <v>153</v>
      </c>
      <c r="C82" s="41">
        <v>200</v>
      </c>
      <c r="D82" s="47">
        <f>SUM(D84:D97)</f>
        <v>50950</v>
      </c>
      <c r="E82" s="47">
        <f>SUM(E84:E98)</f>
        <v>50950</v>
      </c>
      <c r="F82" s="47">
        <f>SUM(F84:F97)</f>
        <v>50950</v>
      </c>
      <c r="G82" s="47">
        <f>SUM(G84:G97)</f>
        <v>50950</v>
      </c>
      <c r="H82" s="29">
        <f>SUM(D82:G82)</f>
        <v>203800</v>
      </c>
    </row>
    <row r="83" spans="1:8" ht="15.75">
      <c r="A83" s="246" t="s">
        <v>4</v>
      </c>
      <c r="B83" s="247"/>
      <c r="C83" s="247"/>
      <c r="D83" s="247"/>
      <c r="E83" s="247"/>
      <c r="F83" s="247"/>
      <c r="G83" s="247"/>
      <c r="H83" s="248"/>
    </row>
    <row r="84" spans="1:8" ht="15.75">
      <c r="A84" s="43" t="s">
        <v>176</v>
      </c>
      <c r="B84" s="33" t="s">
        <v>122</v>
      </c>
      <c r="C84" s="48" t="s">
        <v>251</v>
      </c>
      <c r="D84" s="45"/>
      <c r="E84" s="45"/>
      <c r="F84" s="45"/>
      <c r="G84" s="45"/>
      <c r="H84" s="35">
        <f aca="true" t="shared" si="4" ref="H84:H98">SUM(D84:G84)</f>
        <v>0</v>
      </c>
    </row>
    <row r="85" spans="1:8" ht="15.75">
      <c r="A85" s="43" t="s">
        <v>177</v>
      </c>
      <c r="B85" s="33" t="s">
        <v>124</v>
      </c>
      <c r="C85" s="48" t="s">
        <v>244</v>
      </c>
      <c r="D85" s="168"/>
      <c r="E85" s="168"/>
      <c r="F85" s="168"/>
      <c r="G85" s="168"/>
      <c r="H85" s="35">
        <f t="shared" si="4"/>
        <v>0</v>
      </c>
    </row>
    <row r="86" spans="1:8" ht="15.75">
      <c r="A86" s="63" t="s">
        <v>178</v>
      </c>
      <c r="B86" s="33" t="s">
        <v>126</v>
      </c>
      <c r="C86" s="48" t="s">
        <v>245</v>
      </c>
      <c r="D86" s="168"/>
      <c r="E86" s="168"/>
      <c r="F86" s="168"/>
      <c r="G86" s="168"/>
      <c r="H86" s="35">
        <f t="shared" si="4"/>
        <v>0</v>
      </c>
    </row>
    <row r="87" spans="1:8" ht="15.75">
      <c r="A87" s="31" t="s">
        <v>179</v>
      </c>
      <c r="B87" s="33" t="s">
        <v>128</v>
      </c>
      <c r="C87" s="48" t="s">
        <v>246</v>
      </c>
      <c r="D87" s="168"/>
      <c r="E87" s="168"/>
      <c r="F87" s="168"/>
      <c r="G87" s="168"/>
      <c r="H87" s="35">
        <f t="shared" si="4"/>
        <v>0</v>
      </c>
    </row>
    <row r="88" spans="1:8" ht="15.75">
      <c r="A88" s="31" t="s">
        <v>180</v>
      </c>
      <c r="B88" s="33" t="s">
        <v>130</v>
      </c>
      <c r="C88" s="48" t="s">
        <v>247</v>
      </c>
      <c r="D88" s="168"/>
      <c r="E88" s="168"/>
      <c r="F88" s="168"/>
      <c r="G88" s="168"/>
      <c r="H88" s="35">
        <f t="shared" si="4"/>
        <v>0</v>
      </c>
    </row>
    <row r="89" spans="1:8" ht="15.75">
      <c r="A89" s="51" t="s">
        <v>181</v>
      </c>
      <c r="B89" s="33" t="s">
        <v>132</v>
      </c>
      <c r="C89" s="48" t="s">
        <v>248</v>
      </c>
      <c r="D89" s="168"/>
      <c r="E89" s="168"/>
      <c r="F89" s="168"/>
      <c r="G89" s="168"/>
      <c r="H89" s="35">
        <f t="shared" si="4"/>
        <v>0</v>
      </c>
    </row>
    <row r="90" spans="1:8" ht="15.75">
      <c r="A90" s="53" t="s">
        <v>182</v>
      </c>
      <c r="B90" s="33" t="s">
        <v>137</v>
      </c>
      <c r="C90" s="48" t="s">
        <v>249</v>
      </c>
      <c r="D90" s="168"/>
      <c r="E90" s="168"/>
      <c r="F90" s="168"/>
      <c r="G90" s="168"/>
      <c r="H90" s="35">
        <f t="shared" si="4"/>
        <v>0</v>
      </c>
    </row>
    <row r="91" spans="1:8" ht="15.75">
      <c r="A91" s="54" t="s">
        <v>183</v>
      </c>
      <c r="B91" s="33" t="s">
        <v>138</v>
      </c>
      <c r="C91" s="48" t="s">
        <v>250</v>
      </c>
      <c r="D91" s="168"/>
      <c r="E91" s="168"/>
      <c r="F91" s="168"/>
      <c r="G91" s="168"/>
      <c r="H91" s="35">
        <f t="shared" si="4"/>
        <v>0</v>
      </c>
    </row>
    <row r="92" spans="1:8" ht="15.75" customHeight="1">
      <c r="A92" s="54" t="s">
        <v>184</v>
      </c>
      <c r="B92" s="33" t="s">
        <v>139</v>
      </c>
      <c r="C92" s="48" t="s">
        <v>297</v>
      </c>
      <c r="D92" s="168">
        <f>50950</f>
        <v>50950</v>
      </c>
      <c r="E92" s="168">
        <f>50950</f>
        <v>50950</v>
      </c>
      <c r="F92" s="168">
        <f>50950</f>
        <v>50950</v>
      </c>
      <c r="G92" s="168">
        <f>50950</f>
        <v>50950</v>
      </c>
      <c r="H92" s="35">
        <f>SUM(D92:G92)</f>
        <v>203800</v>
      </c>
    </row>
    <row r="93" spans="1:8" ht="15.75" customHeight="1">
      <c r="A93" s="54" t="s">
        <v>184</v>
      </c>
      <c r="B93" s="33" t="s">
        <v>139</v>
      </c>
      <c r="C93" s="48" t="s">
        <v>485</v>
      </c>
      <c r="D93" s="168"/>
      <c r="E93" s="168"/>
      <c r="F93" s="168"/>
      <c r="G93" s="168"/>
      <c r="H93" s="35">
        <f>SUM(D93:G93)</f>
        <v>0</v>
      </c>
    </row>
    <row r="94" spans="1:8" ht="15.75" customHeight="1">
      <c r="A94" s="54" t="s">
        <v>184</v>
      </c>
      <c r="B94" s="33" t="s">
        <v>139</v>
      </c>
      <c r="C94" s="48" t="s">
        <v>296</v>
      </c>
      <c r="D94" s="168"/>
      <c r="E94" s="168"/>
      <c r="F94" s="168"/>
      <c r="G94" s="168"/>
      <c r="H94" s="35">
        <f>SUM(D94:G94)</f>
        <v>0</v>
      </c>
    </row>
    <row r="95" spans="1:12" ht="15.75" customHeight="1">
      <c r="A95" s="54" t="s">
        <v>295</v>
      </c>
      <c r="B95" s="33" t="s">
        <v>139</v>
      </c>
      <c r="C95" s="48" t="s">
        <v>297</v>
      </c>
      <c r="D95" s="168"/>
      <c r="E95" s="168"/>
      <c r="F95" s="168"/>
      <c r="G95" s="168"/>
      <c r="H95" s="35">
        <f t="shared" si="4"/>
        <v>0</v>
      </c>
      <c r="I95" s="243"/>
      <c r="J95" s="244"/>
      <c r="K95" s="244"/>
      <c r="L95" s="244"/>
    </row>
    <row r="96" spans="1:12" ht="15.75" customHeight="1">
      <c r="A96" s="54" t="s">
        <v>491</v>
      </c>
      <c r="B96" s="33" t="s">
        <v>139</v>
      </c>
      <c r="C96" s="48" t="s">
        <v>489</v>
      </c>
      <c r="D96" s="168"/>
      <c r="E96" s="168"/>
      <c r="F96" s="168"/>
      <c r="G96" s="168"/>
      <c r="H96" s="35">
        <f t="shared" si="4"/>
        <v>0</v>
      </c>
      <c r="I96" s="162"/>
      <c r="J96" s="161"/>
      <c r="K96" s="161"/>
      <c r="L96" s="161"/>
    </row>
    <row r="97" spans="1:12" ht="15.75" customHeight="1">
      <c r="A97" s="54" t="s">
        <v>492</v>
      </c>
      <c r="B97" s="33" t="s">
        <v>139</v>
      </c>
      <c r="C97" s="48" t="s">
        <v>490</v>
      </c>
      <c r="D97" s="168"/>
      <c r="E97" s="168"/>
      <c r="F97" s="168"/>
      <c r="G97" s="168"/>
      <c r="H97" s="35">
        <f t="shared" si="4"/>
        <v>0</v>
      </c>
      <c r="I97" s="162"/>
      <c r="J97" s="161"/>
      <c r="K97" s="161"/>
      <c r="L97" s="161"/>
    </row>
    <row r="98" spans="1:12" ht="35.25" customHeight="1">
      <c r="A98" s="54" t="s">
        <v>522</v>
      </c>
      <c r="B98" s="167" t="s">
        <v>502</v>
      </c>
      <c r="C98" s="190" t="s">
        <v>523</v>
      </c>
      <c r="D98" s="168"/>
      <c r="E98" s="168"/>
      <c r="F98" s="168"/>
      <c r="G98" s="168"/>
      <c r="H98" s="35">
        <f t="shared" si="4"/>
        <v>0</v>
      </c>
      <c r="I98" s="162"/>
      <c r="J98" s="161"/>
      <c r="K98" s="161"/>
      <c r="L98" s="161"/>
    </row>
    <row r="99" spans="1:8" ht="15.75">
      <c r="A99" s="39" t="s">
        <v>143</v>
      </c>
      <c r="B99" s="40" t="s">
        <v>165</v>
      </c>
      <c r="C99" s="55">
        <v>800</v>
      </c>
      <c r="D99" s="47">
        <f>SUM(D101:D103)</f>
        <v>0</v>
      </c>
      <c r="E99" s="47">
        <f>SUM(E101:E103)</f>
        <v>0</v>
      </c>
      <c r="F99" s="47">
        <f>SUM(F101:F103)</f>
        <v>0</v>
      </c>
      <c r="G99" s="47">
        <f>SUM(G101:G103)</f>
        <v>0</v>
      </c>
      <c r="H99" s="29">
        <f>SUM(D99:G99)</f>
        <v>0</v>
      </c>
    </row>
    <row r="100" spans="1:8" ht="15.75">
      <c r="A100" s="246" t="s">
        <v>4</v>
      </c>
      <c r="B100" s="247"/>
      <c r="C100" s="247"/>
      <c r="D100" s="247"/>
      <c r="E100" s="247"/>
      <c r="F100" s="247"/>
      <c r="G100" s="247"/>
      <c r="H100" s="248"/>
    </row>
    <row r="101" spans="1:8" ht="15.75">
      <c r="A101" s="31" t="s">
        <v>185</v>
      </c>
      <c r="B101" s="33" t="s">
        <v>158</v>
      </c>
      <c r="C101" s="49"/>
      <c r="D101" s="50"/>
      <c r="E101" s="50"/>
      <c r="F101" s="50"/>
      <c r="G101" s="50"/>
      <c r="H101" s="35">
        <f>SUM(D101:G101)</f>
        <v>0</v>
      </c>
    </row>
    <row r="102" spans="1:8" ht="15.75">
      <c r="A102" s="62" t="s">
        <v>186</v>
      </c>
      <c r="B102" s="33" t="s">
        <v>159</v>
      </c>
      <c r="C102" s="58"/>
      <c r="D102" s="50"/>
      <c r="E102" s="50"/>
      <c r="F102" s="50"/>
      <c r="G102" s="50"/>
      <c r="H102" s="35">
        <f>SUM(D102:G102)</f>
        <v>0</v>
      </c>
    </row>
    <row r="103" spans="1:8" ht="15.75">
      <c r="A103" s="51" t="s">
        <v>187</v>
      </c>
      <c r="B103" s="33" t="s">
        <v>160</v>
      </c>
      <c r="C103" s="58"/>
      <c r="D103" s="50"/>
      <c r="E103" s="50"/>
      <c r="F103" s="50"/>
      <c r="G103" s="50"/>
      <c r="H103" s="35">
        <f>SUM(D103:G103)</f>
        <v>0</v>
      </c>
    </row>
    <row r="104" spans="1:8" s="30" customFormat="1" ht="31.5">
      <c r="A104" s="25" t="s">
        <v>144</v>
      </c>
      <c r="B104" s="26" t="s">
        <v>189</v>
      </c>
      <c r="C104" s="27" t="s">
        <v>97</v>
      </c>
      <c r="D104" s="28">
        <f>SUM(D106:D107)</f>
        <v>0</v>
      </c>
      <c r="E104" s="28">
        <f>SUM(E106:E107)</f>
        <v>0</v>
      </c>
      <c r="F104" s="28">
        <f>SUM(F106:F107)</f>
        <v>0</v>
      </c>
      <c r="G104" s="28">
        <f>SUM(G106:G107)</f>
        <v>0</v>
      </c>
      <c r="H104" s="35">
        <f>SUM(D104:G104)</f>
        <v>0</v>
      </c>
    </row>
    <row r="105" spans="1:8" s="30" customFormat="1" ht="15.75">
      <c r="A105" s="246" t="s">
        <v>6</v>
      </c>
      <c r="B105" s="247"/>
      <c r="C105" s="247"/>
      <c r="D105" s="247"/>
      <c r="E105" s="247"/>
      <c r="F105" s="247"/>
      <c r="G105" s="247"/>
      <c r="H105" s="248"/>
    </row>
    <row r="106" spans="1:8" s="30" customFormat="1" ht="15.75">
      <c r="A106" s="32"/>
      <c r="B106" s="68"/>
      <c r="C106" s="68"/>
      <c r="D106" s="68"/>
      <c r="E106" s="68"/>
      <c r="F106" s="68"/>
      <c r="G106" s="68"/>
      <c r="H106" s="35">
        <f>SUM(D106:G106)</f>
        <v>0</v>
      </c>
    </row>
    <row r="107" spans="1:8" s="30" customFormat="1" ht="15.75">
      <c r="A107" s="23"/>
      <c r="B107" s="65"/>
      <c r="C107" s="37"/>
      <c r="D107" s="64"/>
      <c r="E107" s="64"/>
      <c r="F107" s="64"/>
      <c r="G107" s="64"/>
      <c r="H107" s="35">
        <f>SUM(D107:G107)</f>
        <v>0</v>
      </c>
    </row>
    <row r="108" spans="1:8" ht="15.75">
      <c r="A108" s="25" t="s">
        <v>145</v>
      </c>
      <c r="B108" s="26" t="s">
        <v>188</v>
      </c>
      <c r="C108" s="27" t="s">
        <v>97</v>
      </c>
      <c r="D108" s="28">
        <f>SUM(D110:D131)</f>
        <v>0</v>
      </c>
      <c r="E108" s="28">
        <f>SUM(E110:E131)</f>
        <v>0</v>
      </c>
      <c r="F108" s="28">
        <f>SUM(F110:F131)</f>
        <v>0</v>
      </c>
      <c r="G108" s="28">
        <f>SUM(G110:G131)</f>
        <v>0</v>
      </c>
      <c r="H108" s="29">
        <f>SUM(D108:G108)</f>
        <v>0</v>
      </c>
    </row>
    <row r="109" spans="1:8" ht="15.75">
      <c r="A109" s="246" t="s">
        <v>6</v>
      </c>
      <c r="B109" s="247"/>
      <c r="C109" s="247"/>
      <c r="D109" s="247"/>
      <c r="E109" s="247"/>
      <c r="F109" s="247"/>
      <c r="G109" s="247"/>
      <c r="H109" s="248"/>
    </row>
    <row r="110" spans="1:9" ht="15.75">
      <c r="A110" s="127" t="s">
        <v>302</v>
      </c>
      <c r="B110" s="33" t="s">
        <v>310</v>
      </c>
      <c r="C110" s="38" t="s">
        <v>319</v>
      </c>
      <c r="D110" s="174"/>
      <c r="E110" s="174"/>
      <c r="F110" s="174"/>
      <c r="G110" s="174"/>
      <c r="H110" s="35">
        <f aca="true" t="shared" si="5" ref="H110:H131">SUM(D110:G110)</f>
        <v>0</v>
      </c>
      <c r="I110" s="118"/>
    </row>
    <row r="111" spans="1:9" ht="15.75">
      <c r="A111" s="127" t="s">
        <v>305</v>
      </c>
      <c r="B111" s="33" t="s">
        <v>311</v>
      </c>
      <c r="C111" s="38" t="s">
        <v>320</v>
      </c>
      <c r="D111" s="174"/>
      <c r="E111" s="174"/>
      <c r="F111" s="174"/>
      <c r="G111" s="174"/>
      <c r="H111" s="35">
        <f t="shared" si="5"/>
        <v>0</v>
      </c>
      <c r="I111" s="118"/>
    </row>
    <row r="112" spans="1:9" ht="15.75">
      <c r="A112" s="127" t="s">
        <v>308</v>
      </c>
      <c r="B112" s="33" t="s">
        <v>312</v>
      </c>
      <c r="C112" s="38" t="s">
        <v>321</v>
      </c>
      <c r="D112" s="174"/>
      <c r="E112" s="174"/>
      <c r="F112" s="174"/>
      <c r="G112" s="174"/>
      <c r="H112" s="35">
        <f t="shared" si="5"/>
        <v>0</v>
      </c>
      <c r="I112" s="118"/>
    </row>
    <row r="113" spans="1:9" ht="15.75">
      <c r="A113" s="127" t="s">
        <v>313</v>
      </c>
      <c r="B113" s="33" t="s">
        <v>314</v>
      </c>
      <c r="C113" s="38" t="s">
        <v>322</v>
      </c>
      <c r="D113" s="174"/>
      <c r="E113" s="174"/>
      <c r="F113" s="174"/>
      <c r="G113" s="174"/>
      <c r="H113" s="35">
        <f t="shared" si="5"/>
        <v>0</v>
      </c>
      <c r="I113" s="118"/>
    </row>
    <row r="114" spans="1:8" ht="15.75">
      <c r="A114" s="127" t="s">
        <v>468</v>
      </c>
      <c r="B114" s="33" t="s">
        <v>158</v>
      </c>
      <c r="C114" s="163" t="s">
        <v>458</v>
      </c>
      <c r="D114" s="174"/>
      <c r="E114" s="174"/>
      <c r="F114" s="174"/>
      <c r="G114" s="174"/>
      <c r="H114" s="35">
        <f aca="true" t="shared" si="6" ref="H114:H122">SUM(D114:G114)</f>
        <v>0</v>
      </c>
    </row>
    <row r="115" spans="1:8" ht="15.75">
      <c r="A115" s="127" t="s">
        <v>469</v>
      </c>
      <c r="B115" s="33" t="s">
        <v>459</v>
      </c>
      <c r="C115" s="163" t="s">
        <v>460</v>
      </c>
      <c r="D115" s="174"/>
      <c r="E115" s="174"/>
      <c r="F115" s="174"/>
      <c r="G115" s="174"/>
      <c r="H115" s="35">
        <f t="shared" si="6"/>
        <v>0</v>
      </c>
    </row>
    <row r="116" spans="1:8" ht="15.75">
      <c r="A116" s="127" t="s">
        <v>470</v>
      </c>
      <c r="B116" s="33" t="s">
        <v>459</v>
      </c>
      <c r="C116" s="163" t="s">
        <v>461</v>
      </c>
      <c r="D116" s="174"/>
      <c r="E116" s="174"/>
      <c r="F116" s="174"/>
      <c r="G116" s="174"/>
      <c r="H116" s="35">
        <f t="shared" si="6"/>
        <v>0</v>
      </c>
    </row>
    <row r="117" spans="1:8" ht="15.75">
      <c r="A117" s="127" t="s">
        <v>317</v>
      </c>
      <c r="B117" s="33" t="s">
        <v>462</v>
      </c>
      <c r="C117" s="163" t="s">
        <v>463</v>
      </c>
      <c r="D117" s="174"/>
      <c r="E117" s="174"/>
      <c r="F117" s="174"/>
      <c r="G117" s="174"/>
      <c r="H117" s="35">
        <f t="shared" si="6"/>
        <v>0</v>
      </c>
    </row>
    <row r="118" spans="1:8" ht="15.75">
      <c r="A118" s="127" t="s">
        <v>471</v>
      </c>
      <c r="B118" s="33" t="s">
        <v>464</v>
      </c>
      <c r="C118" s="163" t="s">
        <v>465</v>
      </c>
      <c r="D118" s="174"/>
      <c r="E118" s="174"/>
      <c r="F118" s="174"/>
      <c r="G118" s="174"/>
      <c r="H118" s="35">
        <f t="shared" si="6"/>
        <v>0</v>
      </c>
    </row>
    <row r="119" spans="1:8" ht="15.75">
      <c r="A119" s="127" t="s">
        <v>472</v>
      </c>
      <c r="B119" s="33" t="s">
        <v>466</v>
      </c>
      <c r="C119" s="163" t="s">
        <v>467</v>
      </c>
      <c r="D119" s="174"/>
      <c r="E119" s="174"/>
      <c r="F119" s="174"/>
      <c r="G119" s="174"/>
      <c r="H119" s="35">
        <f t="shared" si="6"/>
        <v>0</v>
      </c>
    </row>
    <row r="120" spans="1:8" ht="15.75">
      <c r="A120" s="127" t="s">
        <v>473</v>
      </c>
      <c r="B120" s="33" t="s">
        <v>496</v>
      </c>
      <c r="C120" s="179" t="s">
        <v>500</v>
      </c>
      <c r="D120" s="174"/>
      <c r="E120" s="174"/>
      <c r="F120" s="174"/>
      <c r="G120" s="174"/>
      <c r="H120" s="35">
        <f t="shared" si="6"/>
        <v>0</v>
      </c>
    </row>
    <row r="121" spans="1:8" ht="15.75">
      <c r="A121" s="127" t="s">
        <v>474</v>
      </c>
      <c r="B121" s="33" t="s">
        <v>499</v>
      </c>
      <c r="C121" s="179" t="s">
        <v>501</v>
      </c>
      <c r="D121" s="174"/>
      <c r="E121" s="174"/>
      <c r="F121" s="174"/>
      <c r="G121" s="174"/>
      <c r="H121" s="35">
        <f t="shared" si="6"/>
        <v>0</v>
      </c>
    </row>
    <row r="122" spans="1:8" ht="15.75">
      <c r="A122" s="127" t="s">
        <v>475</v>
      </c>
      <c r="B122" s="33" t="s">
        <v>312</v>
      </c>
      <c r="C122" s="193" t="s">
        <v>538</v>
      </c>
      <c r="D122" s="174"/>
      <c r="E122" s="174"/>
      <c r="F122" s="174"/>
      <c r="G122" s="174"/>
      <c r="H122" s="35">
        <f t="shared" si="6"/>
        <v>0</v>
      </c>
    </row>
    <row r="123" spans="1:8" ht="15.75">
      <c r="A123" s="127" t="s">
        <v>476</v>
      </c>
      <c r="B123" s="33" t="s">
        <v>303</v>
      </c>
      <c r="C123" s="38" t="s">
        <v>304</v>
      </c>
      <c r="D123" s="174"/>
      <c r="E123" s="174"/>
      <c r="F123" s="174"/>
      <c r="G123" s="174"/>
      <c r="H123" s="35">
        <f t="shared" si="5"/>
        <v>0</v>
      </c>
    </row>
    <row r="124" spans="1:8" ht="15.75">
      <c r="A124" s="127" t="s">
        <v>477</v>
      </c>
      <c r="B124" s="33" t="s">
        <v>306</v>
      </c>
      <c r="C124" s="38" t="s">
        <v>307</v>
      </c>
      <c r="D124" s="174"/>
      <c r="E124" s="174"/>
      <c r="F124" s="174"/>
      <c r="G124" s="174"/>
      <c r="H124" s="35">
        <f t="shared" si="5"/>
        <v>0</v>
      </c>
    </row>
    <row r="125" spans="1:8" ht="15.75">
      <c r="A125" s="127" t="s">
        <v>477</v>
      </c>
      <c r="B125" s="33" t="s">
        <v>464</v>
      </c>
      <c r="C125" s="38" t="s">
        <v>533</v>
      </c>
      <c r="D125" s="174"/>
      <c r="E125" s="174"/>
      <c r="F125" s="174"/>
      <c r="G125" s="174"/>
      <c r="H125" s="35">
        <f t="shared" si="5"/>
        <v>0</v>
      </c>
    </row>
    <row r="126" spans="1:8" ht="15.75">
      <c r="A126" s="127" t="s">
        <v>497</v>
      </c>
      <c r="B126" s="33" t="s">
        <v>466</v>
      </c>
      <c r="C126" s="38" t="s">
        <v>534</v>
      </c>
      <c r="D126" s="174"/>
      <c r="E126" s="174"/>
      <c r="F126" s="174"/>
      <c r="G126" s="174"/>
      <c r="H126" s="35">
        <f t="shared" si="5"/>
        <v>0</v>
      </c>
    </row>
    <row r="127" spans="1:8" ht="31.5">
      <c r="A127" s="127" t="s">
        <v>498</v>
      </c>
      <c r="B127" s="33" t="s">
        <v>309</v>
      </c>
      <c r="C127" s="192" t="s">
        <v>514</v>
      </c>
      <c r="D127" s="173"/>
      <c r="E127" s="174"/>
      <c r="F127" s="174"/>
      <c r="G127" s="174"/>
      <c r="H127" s="35">
        <f t="shared" si="5"/>
        <v>0</v>
      </c>
    </row>
    <row r="128" spans="1:8" ht="15.75">
      <c r="A128" s="127" t="s">
        <v>516</v>
      </c>
      <c r="B128" s="33" t="s">
        <v>517</v>
      </c>
      <c r="C128" s="136" t="s">
        <v>518</v>
      </c>
      <c r="D128" s="173"/>
      <c r="E128" s="174"/>
      <c r="F128" s="174"/>
      <c r="G128" s="174"/>
      <c r="H128" s="35">
        <f t="shared" si="5"/>
        <v>0</v>
      </c>
    </row>
    <row r="129" spans="1:8" ht="15.75">
      <c r="A129" s="127" t="s">
        <v>532</v>
      </c>
      <c r="B129" s="33" t="s">
        <v>537</v>
      </c>
      <c r="C129" s="137" t="s">
        <v>541</v>
      </c>
      <c r="D129" s="173"/>
      <c r="E129" s="174"/>
      <c r="F129" s="174"/>
      <c r="G129" s="174"/>
      <c r="H129" s="35">
        <f t="shared" si="5"/>
        <v>0</v>
      </c>
    </row>
    <row r="130" spans="1:8" ht="15" customHeight="1">
      <c r="A130" s="127" t="s">
        <v>535</v>
      </c>
      <c r="B130" s="167" t="s">
        <v>318</v>
      </c>
      <c r="C130" s="136" t="s">
        <v>457</v>
      </c>
      <c r="D130" s="173"/>
      <c r="E130" s="174"/>
      <c r="F130" s="174"/>
      <c r="G130" s="174"/>
      <c r="H130" s="35">
        <f t="shared" si="5"/>
        <v>0</v>
      </c>
    </row>
    <row r="131" spans="1:8" ht="15.75">
      <c r="A131" s="127" t="s">
        <v>536</v>
      </c>
      <c r="B131" s="65"/>
      <c r="C131" s="38" t="s">
        <v>515</v>
      </c>
      <c r="D131" s="353"/>
      <c r="E131" s="353"/>
      <c r="F131" s="174"/>
      <c r="G131" s="174"/>
      <c r="H131" s="35">
        <f t="shared" si="5"/>
        <v>0</v>
      </c>
    </row>
    <row r="132" spans="1:8" ht="15.75">
      <c r="A132" s="25" t="s">
        <v>146</v>
      </c>
      <c r="B132" s="26" t="s">
        <v>147</v>
      </c>
      <c r="C132" s="27" t="s">
        <v>97</v>
      </c>
      <c r="D132" s="28">
        <f>SUM(D134:D136)</f>
        <v>0</v>
      </c>
      <c r="E132" s="28">
        <f>SUM(E134:E136)</f>
        <v>0</v>
      </c>
      <c r="F132" s="28">
        <f>SUM(F134:F136)</f>
        <v>0</v>
      </c>
      <c r="G132" s="28">
        <f>SUM(G134:G136)</f>
        <v>0</v>
      </c>
      <c r="H132" s="35">
        <f>SUM(D132:G132)</f>
        <v>0</v>
      </c>
    </row>
    <row r="133" spans="1:8" ht="15.75">
      <c r="A133" s="249" t="s">
        <v>6</v>
      </c>
      <c r="B133" s="250"/>
      <c r="C133" s="250"/>
      <c r="D133" s="250"/>
      <c r="E133" s="250"/>
      <c r="F133" s="250"/>
      <c r="G133" s="250"/>
      <c r="H133" s="251"/>
    </row>
    <row r="134" spans="1:8" ht="15.75">
      <c r="A134" s="31" t="s">
        <v>167</v>
      </c>
      <c r="B134" s="66" t="s">
        <v>148</v>
      </c>
      <c r="C134" s="38"/>
      <c r="D134" s="36"/>
      <c r="E134" s="36"/>
      <c r="F134" s="36"/>
      <c r="G134" s="36"/>
      <c r="H134" s="35">
        <f>SUM(D134:G134)</f>
        <v>0</v>
      </c>
    </row>
    <row r="135" spans="1:8" ht="15.75">
      <c r="A135" s="31" t="s">
        <v>168</v>
      </c>
      <c r="B135" s="66" t="s">
        <v>170</v>
      </c>
      <c r="C135" s="67"/>
      <c r="D135" s="48"/>
      <c r="E135" s="48"/>
      <c r="F135" s="48"/>
      <c r="G135" s="48"/>
      <c r="H135" s="35">
        <f>SUM(D135:G135)</f>
        <v>0</v>
      </c>
    </row>
    <row r="136" spans="1:8" ht="31.5">
      <c r="A136" s="31" t="s">
        <v>169</v>
      </c>
      <c r="B136" s="66" t="s">
        <v>171</v>
      </c>
      <c r="C136" s="67"/>
      <c r="D136" s="48"/>
      <c r="E136" s="48"/>
      <c r="F136" s="48"/>
      <c r="G136" s="48"/>
      <c r="H136" s="35">
        <f>SUM(D136:G136)</f>
        <v>0</v>
      </c>
    </row>
  </sheetData>
  <sheetProtection/>
  <mergeCells count="33">
    <mergeCell ref="A5:A6"/>
    <mergeCell ref="B5:B6"/>
    <mergeCell ref="C5:C6"/>
    <mergeCell ref="D5:H5"/>
    <mergeCell ref="A109:H109"/>
    <mergeCell ref="A76:H76"/>
    <mergeCell ref="A64:H64"/>
    <mergeCell ref="A21:H21"/>
    <mergeCell ref="A33:H33"/>
    <mergeCell ref="A61:H61"/>
    <mergeCell ref="A78:H78"/>
    <mergeCell ref="A83:H83"/>
    <mergeCell ref="A100:H100"/>
    <mergeCell ref="A133:H133"/>
    <mergeCell ref="A105:H105"/>
    <mergeCell ref="G1:H1"/>
    <mergeCell ref="A9:H9"/>
    <mergeCell ref="A15:H15"/>
    <mergeCell ref="A19:H19"/>
    <mergeCell ref="A3:H3"/>
    <mergeCell ref="I34:U34"/>
    <mergeCell ref="I35:U35"/>
    <mergeCell ref="I37:U37"/>
    <mergeCell ref="I42:U42"/>
    <mergeCell ref="I46:U46"/>
    <mergeCell ref="I47:U47"/>
    <mergeCell ref="I59:U59"/>
    <mergeCell ref="I95:L95"/>
    <mergeCell ref="I53:U53"/>
    <mergeCell ref="I54:U54"/>
    <mergeCell ref="I55:U55"/>
    <mergeCell ref="I49:U49"/>
    <mergeCell ref="I56:U56"/>
  </mergeCells>
  <printOptions/>
  <pageMargins left="0.5118110236220472" right="0.1968503937007874" top="0.5511811023622047" bottom="0.1968503937007874" header="0.11811023622047245" footer="0.11811023622047245"/>
  <pageSetup blackAndWhite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54" t="s">
        <v>80</v>
      </c>
      <c r="B6" s="254"/>
      <c r="C6" s="254"/>
    </row>
    <row r="7" spans="1:3" s="1" customFormat="1" ht="15.75">
      <c r="A7" s="254" t="s">
        <v>81</v>
      </c>
      <c r="B7" s="254"/>
      <c r="C7" s="254"/>
    </row>
    <row r="8" spans="1:3" s="1" customFormat="1" ht="15.75">
      <c r="A8" s="254" t="s">
        <v>553</v>
      </c>
      <c r="B8" s="254"/>
      <c r="C8" s="254"/>
    </row>
    <row r="9" spans="1:3" s="1" customFormat="1" ht="15.75">
      <c r="A9" s="240" t="s">
        <v>79</v>
      </c>
      <c r="B9" s="240"/>
      <c r="C9" s="240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55" t="s">
        <v>83</v>
      </c>
      <c r="B3" s="255"/>
      <c r="C3" s="255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4" t="s">
        <v>315</v>
      </c>
    </row>
    <row r="14" ht="12.75">
      <c r="A14" s="114" t="s">
        <v>316</v>
      </c>
    </row>
    <row r="15" ht="12.75">
      <c r="A15" s="114"/>
    </row>
    <row r="16" ht="12.75">
      <c r="A16" s="114" t="s">
        <v>447</v>
      </c>
    </row>
    <row r="17" ht="12.75">
      <c r="A17" s="114"/>
    </row>
    <row r="18" ht="12.75">
      <c r="A18" s="114"/>
    </row>
    <row r="19" ht="12.75">
      <c r="A19" s="114" t="s">
        <v>554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">
      <selection activeCell="F214" sqref="F214:G214"/>
    </sheetView>
  </sheetViews>
  <sheetFormatPr defaultColWidth="9.140625" defaultRowHeight="12.75"/>
  <cols>
    <col min="1" max="1" width="12.7109375" style="0" customWidth="1"/>
    <col min="2" max="2" width="16.57421875" style="0" customWidth="1"/>
    <col min="3" max="11" width="12.7109375" style="0" customWidth="1"/>
    <col min="12" max="12" width="10.00390625" style="0" customWidth="1"/>
    <col min="13" max="13" width="12.57421875" style="0" customWidth="1"/>
  </cols>
  <sheetData>
    <row r="1" spans="3:10" ht="15.75">
      <c r="C1" s="260" t="s">
        <v>555</v>
      </c>
      <c r="D1" s="260"/>
      <c r="E1" s="260"/>
      <c r="F1" s="260"/>
      <c r="G1" s="260"/>
      <c r="H1" s="260"/>
      <c r="I1" s="260"/>
      <c r="J1" s="158"/>
    </row>
    <row r="2" spans="3:10" ht="15.75">
      <c r="C2" s="260"/>
      <c r="D2" s="260"/>
      <c r="E2" s="260"/>
      <c r="F2" s="260"/>
      <c r="G2" s="260"/>
      <c r="H2" s="260"/>
      <c r="I2" s="260"/>
      <c r="J2" s="158"/>
    </row>
    <row r="3" spans="3:10" ht="15.75">
      <c r="C3" s="260"/>
      <c r="D3" s="260"/>
      <c r="E3" s="260"/>
      <c r="F3" s="260"/>
      <c r="G3" s="260"/>
      <c r="H3" s="260"/>
      <c r="I3" s="260"/>
      <c r="J3" s="158"/>
    </row>
    <row r="4" spans="3:10" ht="15.75">
      <c r="C4" s="260"/>
      <c r="D4" s="260"/>
      <c r="E4" s="260"/>
      <c r="F4" s="260"/>
      <c r="G4" s="260"/>
      <c r="H4" s="260"/>
      <c r="I4" s="260"/>
      <c r="J4" s="158"/>
    </row>
    <row r="6" spans="4:7" ht="15">
      <c r="D6" s="261" t="s">
        <v>323</v>
      </c>
      <c r="E6" s="261"/>
      <c r="F6" s="261"/>
      <c r="G6" s="261"/>
    </row>
    <row r="9" spans="4:7" ht="15">
      <c r="D9" s="262" t="s">
        <v>324</v>
      </c>
      <c r="E9" s="262"/>
      <c r="F9" s="262"/>
      <c r="G9" s="262"/>
    </row>
    <row r="11" spans="3:10" ht="15">
      <c r="C11" s="263" t="s">
        <v>325</v>
      </c>
      <c r="D11" s="263"/>
      <c r="E11" s="263"/>
      <c r="F11" s="263"/>
      <c r="G11" s="263"/>
      <c r="H11" s="263"/>
      <c r="I11" s="245"/>
      <c r="J11" s="11"/>
    </row>
    <row r="14" spans="1:9" ht="15">
      <c r="A14" s="261" t="s">
        <v>326</v>
      </c>
      <c r="B14" s="264"/>
      <c r="C14" s="264"/>
      <c r="D14" s="264"/>
      <c r="E14" s="264"/>
      <c r="F14" s="264"/>
      <c r="G14" s="264"/>
      <c r="I14" s="156"/>
    </row>
    <row r="16" spans="1:11" ht="15">
      <c r="A16" s="265" t="s">
        <v>327</v>
      </c>
      <c r="B16" s="265" t="s">
        <v>328</v>
      </c>
      <c r="C16" s="265" t="s">
        <v>329</v>
      </c>
      <c r="D16" s="267" t="s">
        <v>330</v>
      </c>
      <c r="E16" s="268"/>
      <c r="F16" s="268"/>
      <c r="G16" s="269"/>
      <c r="H16" s="265" t="s">
        <v>331</v>
      </c>
      <c r="I16" s="265" t="s">
        <v>332</v>
      </c>
      <c r="J16" s="265" t="s">
        <v>333</v>
      </c>
      <c r="K16" s="270" t="s">
        <v>334</v>
      </c>
    </row>
    <row r="17" spans="1:11" ht="15">
      <c r="A17" s="266"/>
      <c r="B17" s="266"/>
      <c r="C17" s="266"/>
      <c r="D17" s="271" t="s">
        <v>23</v>
      </c>
      <c r="E17" s="272" t="s">
        <v>6</v>
      </c>
      <c r="F17" s="273"/>
      <c r="G17" s="274"/>
      <c r="H17" s="265"/>
      <c r="I17" s="265"/>
      <c r="J17" s="265"/>
      <c r="K17" s="270"/>
    </row>
    <row r="18" spans="1:11" ht="60">
      <c r="A18" s="266"/>
      <c r="B18" s="266"/>
      <c r="C18" s="266"/>
      <c r="D18" s="271"/>
      <c r="E18" s="154" t="s">
        <v>335</v>
      </c>
      <c r="F18" s="154" t="s">
        <v>336</v>
      </c>
      <c r="G18" s="154" t="s">
        <v>337</v>
      </c>
      <c r="H18" s="265"/>
      <c r="I18" s="265"/>
      <c r="J18" s="265"/>
      <c r="K18" s="270"/>
    </row>
    <row r="19" spans="1:11" ht="15">
      <c r="A19" s="139">
        <v>1</v>
      </c>
      <c r="B19" s="139">
        <v>2</v>
      </c>
      <c r="C19" s="139">
        <v>3</v>
      </c>
      <c r="D19" s="139">
        <v>4</v>
      </c>
      <c r="E19" s="139">
        <v>5</v>
      </c>
      <c r="F19" s="139">
        <v>6</v>
      </c>
      <c r="G19" s="139">
        <v>7</v>
      </c>
      <c r="H19" s="139">
        <v>8</v>
      </c>
      <c r="I19" s="139">
        <v>9</v>
      </c>
      <c r="J19" s="139">
        <v>10</v>
      </c>
      <c r="K19" s="139">
        <v>11</v>
      </c>
    </row>
    <row r="20" spans="1:13" ht="60.75" customHeight="1">
      <c r="A20" s="139">
        <v>1</v>
      </c>
      <c r="B20" s="155" t="s">
        <v>338</v>
      </c>
      <c r="C20" s="165">
        <v>1.75</v>
      </c>
      <c r="D20" s="165">
        <v>33989.54</v>
      </c>
      <c r="E20" s="165">
        <v>23233</v>
      </c>
      <c r="F20" s="165">
        <v>0</v>
      </c>
      <c r="G20" s="165">
        <v>5977</v>
      </c>
      <c r="H20" s="165">
        <v>0</v>
      </c>
      <c r="I20" s="165">
        <v>1.15</v>
      </c>
      <c r="J20" s="165">
        <v>398.9</v>
      </c>
      <c r="K20" s="165">
        <v>713780.34</v>
      </c>
      <c r="L20" s="140"/>
      <c r="M20" s="141"/>
    </row>
    <row r="21" spans="1:13" ht="33" customHeight="1">
      <c r="A21" s="139">
        <v>2</v>
      </c>
      <c r="B21" s="155" t="s">
        <v>339</v>
      </c>
      <c r="C21" s="165">
        <v>5.1</v>
      </c>
      <c r="D21" s="165">
        <v>18176</v>
      </c>
      <c r="E21" s="165">
        <v>9956</v>
      </c>
      <c r="F21" s="165">
        <v>857</v>
      </c>
      <c r="G21" s="165">
        <v>1917</v>
      </c>
      <c r="H21" s="165">
        <v>0</v>
      </c>
      <c r="I21" s="165">
        <v>1.15</v>
      </c>
      <c r="J21" s="165">
        <v>1612</v>
      </c>
      <c r="K21" s="165">
        <v>1112371.2</v>
      </c>
      <c r="L21" s="140"/>
      <c r="M21" s="141"/>
    </row>
    <row r="22" spans="1:13" ht="33" customHeight="1">
      <c r="A22" s="139">
        <v>3</v>
      </c>
      <c r="B22" s="155" t="s">
        <v>340</v>
      </c>
      <c r="C22" s="165">
        <v>14.44</v>
      </c>
      <c r="D22" s="165">
        <v>22428</v>
      </c>
      <c r="E22" s="165">
        <v>9918</v>
      </c>
      <c r="F22" s="165">
        <v>104</v>
      </c>
      <c r="G22" s="165">
        <v>2711.4</v>
      </c>
      <c r="H22" s="165">
        <v>0</v>
      </c>
      <c r="I22" s="165">
        <v>1.15</v>
      </c>
      <c r="J22" s="165">
        <v>0</v>
      </c>
      <c r="K22" s="165">
        <v>3886323.84</v>
      </c>
      <c r="L22" s="140"/>
      <c r="M22" s="141"/>
    </row>
    <row r="23" spans="1:13" ht="44.25" customHeight="1">
      <c r="A23" s="139">
        <v>4</v>
      </c>
      <c r="B23" s="155" t="s">
        <v>341</v>
      </c>
      <c r="C23" s="165">
        <v>3.2</v>
      </c>
      <c r="D23" s="165">
        <v>14404</v>
      </c>
      <c r="E23" s="165">
        <v>6450</v>
      </c>
      <c r="F23" s="165">
        <v>454</v>
      </c>
      <c r="G23" s="165">
        <v>1640</v>
      </c>
      <c r="H23" s="165">
        <v>0</v>
      </c>
      <c r="I23" s="165">
        <v>1.15</v>
      </c>
      <c r="J23" s="165">
        <v>2592</v>
      </c>
      <c r="K23" s="165">
        <v>553113.6</v>
      </c>
      <c r="L23" s="140"/>
      <c r="M23" s="141"/>
    </row>
    <row r="24" spans="1:13" ht="31.5" customHeight="1">
      <c r="A24" s="139">
        <v>5</v>
      </c>
      <c r="B24" s="155" t="s">
        <v>342</v>
      </c>
      <c r="C24" s="165">
        <v>13.55</v>
      </c>
      <c r="D24" s="165">
        <v>14434</v>
      </c>
      <c r="E24" s="165">
        <v>5888</v>
      </c>
      <c r="F24" s="165">
        <v>916</v>
      </c>
      <c r="G24" s="165">
        <v>1354</v>
      </c>
      <c r="H24" s="165">
        <v>0</v>
      </c>
      <c r="I24" s="165">
        <v>1.15</v>
      </c>
      <c r="J24" s="165">
        <v>5055</v>
      </c>
      <c r="K24" s="165">
        <v>2346968.4</v>
      </c>
      <c r="L24" s="142"/>
      <c r="M24" s="140"/>
    </row>
    <row r="25" spans="1:13" ht="15">
      <c r="A25" s="275" t="s">
        <v>343</v>
      </c>
      <c r="B25" s="276"/>
      <c r="C25" s="175">
        <f>SUM(C20:C24)</f>
        <v>38.04</v>
      </c>
      <c r="D25" s="165"/>
      <c r="E25" s="176" t="s">
        <v>344</v>
      </c>
      <c r="F25" s="176" t="s">
        <v>344</v>
      </c>
      <c r="G25" s="176" t="s">
        <v>344</v>
      </c>
      <c r="H25" s="176" t="s">
        <v>344</v>
      </c>
      <c r="I25" s="176" t="s">
        <v>344</v>
      </c>
      <c r="J25" s="176" t="s">
        <v>344</v>
      </c>
      <c r="K25" s="165">
        <f>SUM(K20:K24)</f>
        <v>8612557.379999999</v>
      </c>
      <c r="L25" s="141"/>
      <c r="M25" s="141"/>
    </row>
    <row r="26" spans="12:13" ht="12.75">
      <c r="L26" s="141"/>
      <c r="M26" s="141"/>
    </row>
    <row r="27" spans="12:13" ht="12.75">
      <c r="L27" s="141"/>
      <c r="M27" s="141"/>
    </row>
    <row r="28" spans="3:13" ht="30.75" customHeight="1">
      <c r="C28" s="277" t="s">
        <v>345</v>
      </c>
      <c r="D28" s="277"/>
      <c r="E28" s="277"/>
      <c r="F28" s="277"/>
      <c r="G28" s="277"/>
      <c r="H28" s="277"/>
      <c r="L28" s="141"/>
      <c r="M28" s="141"/>
    </row>
    <row r="29" spans="12:13" ht="12.75">
      <c r="L29" s="141"/>
      <c r="M29" s="141"/>
    </row>
    <row r="30" spans="1:13" ht="12.75">
      <c r="A30" s="265" t="s">
        <v>327</v>
      </c>
      <c r="B30" s="265" t="s">
        <v>346</v>
      </c>
      <c r="C30" s="278" t="s">
        <v>347</v>
      </c>
      <c r="D30" s="279"/>
      <c r="E30" s="284" t="s">
        <v>348</v>
      </c>
      <c r="F30" s="284" t="s">
        <v>349</v>
      </c>
      <c r="G30" s="284" t="s">
        <v>350</v>
      </c>
      <c r="L30" s="141"/>
      <c r="M30" s="141"/>
    </row>
    <row r="31" spans="1:7" ht="12.75">
      <c r="A31" s="265"/>
      <c r="B31" s="265"/>
      <c r="C31" s="280"/>
      <c r="D31" s="281"/>
      <c r="E31" s="285"/>
      <c r="F31" s="285"/>
      <c r="G31" s="285"/>
    </row>
    <row r="32" spans="1:7" ht="23.25" customHeight="1">
      <c r="A32" s="265"/>
      <c r="B32" s="265"/>
      <c r="C32" s="282"/>
      <c r="D32" s="283"/>
      <c r="E32" s="286"/>
      <c r="F32" s="286"/>
      <c r="G32" s="286"/>
    </row>
    <row r="33" spans="1:7" ht="12.75">
      <c r="A33" s="145">
        <v>1</v>
      </c>
      <c r="B33" s="145">
        <v>2</v>
      </c>
      <c r="C33" s="287">
        <v>3</v>
      </c>
      <c r="D33" s="288"/>
      <c r="E33" s="145">
        <v>4</v>
      </c>
      <c r="F33" s="145">
        <v>5</v>
      </c>
      <c r="G33" s="145">
        <v>6</v>
      </c>
    </row>
    <row r="34" spans="1:7" ht="26.25" customHeight="1">
      <c r="A34" s="145"/>
      <c r="B34" s="145"/>
      <c r="C34" s="256"/>
      <c r="D34" s="257"/>
      <c r="E34" s="145"/>
      <c r="F34" s="145"/>
      <c r="G34" s="145">
        <f>C34*D34*E34</f>
        <v>0</v>
      </c>
    </row>
    <row r="35" spans="1:7" ht="15">
      <c r="A35" s="275" t="s">
        <v>343</v>
      </c>
      <c r="B35" s="276"/>
      <c r="C35" s="289" t="s">
        <v>344</v>
      </c>
      <c r="D35" s="288"/>
      <c r="E35" s="139" t="s">
        <v>344</v>
      </c>
      <c r="F35" s="139" t="s">
        <v>344</v>
      </c>
      <c r="G35" s="139">
        <f>SUM(G34)</f>
        <v>0</v>
      </c>
    </row>
    <row r="38" spans="3:8" ht="15">
      <c r="C38" s="290" t="s">
        <v>351</v>
      </c>
      <c r="D38" s="290"/>
      <c r="E38" s="290"/>
      <c r="F38" s="290"/>
      <c r="G38" s="290"/>
      <c r="H38" s="290"/>
    </row>
    <row r="40" spans="1:7" ht="12.75">
      <c r="A40" s="265" t="s">
        <v>327</v>
      </c>
      <c r="B40" s="265" t="s">
        <v>346</v>
      </c>
      <c r="C40" s="278" t="s">
        <v>352</v>
      </c>
      <c r="D40" s="279"/>
      <c r="E40" s="284" t="s">
        <v>353</v>
      </c>
      <c r="F40" s="284" t="s">
        <v>354</v>
      </c>
      <c r="G40" s="284" t="s">
        <v>350</v>
      </c>
    </row>
    <row r="41" spans="1:7" ht="12.75">
      <c r="A41" s="265"/>
      <c r="B41" s="265"/>
      <c r="C41" s="280"/>
      <c r="D41" s="281"/>
      <c r="E41" s="285"/>
      <c r="F41" s="285"/>
      <c r="G41" s="285"/>
    </row>
    <row r="42" spans="1:7" ht="21.75" customHeight="1">
      <c r="A42" s="265"/>
      <c r="B42" s="265"/>
      <c r="C42" s="282"/>
      <c r="D42" s="283"/>
      <c r="E42" s="286"/>
      <c r="F42" s="286"/>
      <c r="G42" s="286"/>
    </row>
    <row r="43" spans="1:7" ht="12.75">
      <c r="A43" s="145">
        <v>1</v>
      </c>
      <c r="B43" s="145">
        <v>2</v>
      </c>
      <c r="C43" s="287">
        <v>3</v>
      </c>
      <c r="D43" s="288"/>
      <c r="E43" s="145">
        <v>4</v>
      </c>
      <c r="F43" s="145">
        <v>5</v>
      </c>
      <c r="G43" s="145">
        <v>6</v>
      </c>
    </row>
    <row r="44" spans="1:7" ht="12.75">
      <c r="A44" s="145"/>
      <c r="B44" s="145"/>
      <c r="C44" s="256"/>
      <c r="D44" s="257"/>
      <c r="E44" s="145"/>
      <c r="F44" s="145"/>
      <c r="G44" s="145">
        <f>C44*D44*E44</f>
        <v>0</v>
      </c>
    </row>
    <row r="45" spans="1:7" ht="15">
      <c r="A45" s="275" t="s">
        <v>343</v>
      </c>
      <c r="B45" s="276"/>
      <c r="C45" s="289" t="s">
        <v>344</v>
      </c>
      <c r="D45" s="288"/>
      <c r="E45" s="139" t="s">
        <v>344</v>
      </c>
      <c r="F45" s="139" t="s">
        <v>344</v>
      </c>
      <c r="G45" s="139">
        <f>SUM(G44)</f>
        <v>0</v>
      </c>
    </row>
    <row r="48" spans="2:7" ht="60" customHeight="1">
      <c r="B48" s="261" t="s">
        <v>355</v>
      </c>
      <c r="C48" s="264"/>
      <c r="D48" s="264"/>
      <c r="E48" s="264"/>
      <c r="F48" s="264"/>
      <c r="G48" s="264"/>
    </row>
    <row r="50" spans="1:7" ht="12.75">
      <c r="A50" s="265" t="s">
        <v>327</v>
      </c>
      <c r="B50" s="265" t="s">
        <v>356</v>
      </c>
      <c r="C50" s="265"/>
      <c r="D50" s="265"/>
      <c r="E50" s="265" t="s">
        <v>357</v>
      </c>
      <c r="F50" s="265"/>
      <c r="G50" s="265" t="s">
        <v>358</v>
      </c>
    </row>
    <row r="51" spans="1:7" ht="12.75">
      <c r="A51" s="265"/>
      <c r="B51" s="265"/>
      <c r="C51" s="265"/>
      <c r="D51" s="265"/>
      <c r="E51" s="265"/>
      <c r="F51" s="265"/>
      <c r="G51" s="265"/>
    </row>
    <row r="52" spans="1:7" ht="29.25" customHeight="1">
      <c r="A52" s="265"/>
      <c r="B52" s="265"/>
      <c r="C52" s="265"/>
      <c r="D52" s="265"/>
      <c r="E52" s="265"/>
      <c r="F52" s="265"/>
      <c r="G52" s="265"/>
    </row>
    <row r="53" spans="1:7" ht="15">
      <c r="A53" s="157">
        <v>1</v>
      </c>
      <c r="B53" s="265">
        <v>2</v>
      </c>
      <c r="C53" s="265"/>
      <c r="D53" s="265"/>
      <c r="E53" s="265">
        <v>3</v>
      </c>
      <c r="F53" s="265"/>
      <c r="G53" s="157">
        <v>4</v>
      </c>
    </row>
    <row r="54" spans="1:7" ht="12.75">
      <c r="A54" s="265">
        <v>1</v>
      </c>
      <c r="B54" s="265" t="s">
        <v>359</v>
      </c>
      <c r="C54" s="271"/>
      <c r="D54" s="271"/>
      <c r="E54" s="265" t="s">
        <v>344</v>
      </c>
      <c r="F54" s="271"/>
      <c r="G54" s="291">
        <f>SUM(G56+G60+G62)</f>
        <v>1894762.6235999998</v>
      </c>
    </row>
    <row r="55" spans="1:7" ht="22.5" customHeight="1">
      <c r="A55" s="271"/>
      <c r="B55" s="271"/>
      <c r="C55" s="271"/>
      <c r="D55" s="271"/>
      <c r="E55" s="271"/>
      <c r="F55" s="271"/>
      <c r="G55" s="292"/>
    </row>
    <row r="56" spans="1:12" ht="12.75">
      <c r="A56" s="293" t="s">
        <v>360</v>
      </c>
      <c r="B56" s="294" t="s">
        <v>6</v>
      </c>
      <c r="C56" s="294"/>
      <c r="D56" s="294"/>
      <c r="E56" s="294"/>
      <c r="F56" s="294"/>
      <c r="G56" s="295">
        <f>22%*K25</f>
        <v>1894762.6235999998</v>
      </c>
      <c r="K56" s="146"/>
      <c r="L56" s="146"/>
    </row>
    <row r="57" spans="1:12" ht="12.75">
      <c r="A57" s="293"/>
      <c r="B57" s="294"/>
      <c r="C57" s="294"/>
      <c r="D57" s="294"/>
      <c r="E57" s="294"/>
      <c r="F57" s="294"/>
      <c r="G57" s="295"/>
      <c r="J57" s="146"/>
      <c r="K57" s="146"/>
      <c r="L57" s="146"/>
    </row>
    <row r="58" spans="1:12" ht="12.75">
      <c r="A58" s="293"/>
      <c r="B58" s="294" t="s">
        <v>361</v>
      </c>
      <c r="C58" s="294"/>
      <c r="D58" s="294"/>
      <c r="E58" s="294"/>
      <c r="F58" s="294"/>
      <c r="G58" s="295"/>
      <c r="J58" s="146"/>
      <c r="K58" s="146"/>
      <c r="L58" s="146"/>
    </row>
    <row r="59" spans="1:12" ht="12.75">
      <c r="A59" s="293"/>
      <c r="B59" s="294"/>
      <c r="C59" s="294"/>
      <c r="D59" s="294"/>
      <c r="E59" s="294"/>
      <c r="F59" s="294"/>
      <c r="G59" s="295"/>
      <c r="J59" s="146"/>
      <c r="K59" s="146"/>
      <c r="L59" s="146"/>
    </row>
    <row r="60" spans="1:12" ht="12.75">
      <c r="A60" s="296" t="s">
        <v>362</v>
      </c>
      <c r="B60" s="294" t="s">
        <v>363</v>
      </c>
      <c r="C60" s="294"/>
      <c r="D60" s="294"/>
      <c r="E60" s="294"/>
      <c r="F60" s="294"/>
      <c r="G60" s="298">
        <v>0</v>
      </c>
      <c r="J60" s="146"/>
      <c r="K60" s="146"/>
      <c r="L60" s="146"/>
    </row>
    <row r="61" spans="1:7" ht="12.75">
      <c r="A61" s="297"/>
      <c r="B61" s="294"/>
      <c r="C61" s="294"/>
      <c r="D61" s="294"/>
      <c r="E61" s="294"/>
      <c r="F61" s="294"/>
      <c r="G61" s="298"/>
    </row>
    <row r="62" spans="1:7" ht="12.75">
      <c r="A62" s="296" t="s">
        <v>364</v>
      </c>
      <c r="B62" s="294" t="s">
        <v>365</v>
      </c>
      <c r="C62" s="294"/>
      <c r="D62" s="294"/>
      <c r="E62" s="294"/>
      <c r="F62" s="294"/>
      <c r="G62" s="298">
        <v>0</v>
      </c>
    </row>
    <row r="63" spans="1:10" ht="55.5" customHeight="1">
      <c r="A63" s="297"/>
      <c r="B63" s="294"/>
      <c r="C63" s="294"/>
      <c r="D63" s="294"/>
      <c r="E63" s="294"/>
      <c r="F63" s="294"/>
      <c r="G63" s="298"/>
      <c r="J63" s="146"/>
    </row>
    <row r="64" spans="1:7" ht="12.75">
      <c r="A64" s="296" t="s">
        <v>366</v>
      </c>
      <c r="B64" s="294" t="s">
        <v>367</v>
      </c>
      <c r="C64" s="294"/>
      <c r="D64" s="294"/>
      <c r="E64" s="278" t="s">
        <v>344</v>
      </c>
      <c r="F64" s="279"/>
      <c r="G64" s="298">
        <f>G66+G74</f>
        <v>266989.27877999994</v>
      </c>
    </row>
    <row r="65" spans="1:7" ht="32.25" customHeight="1">
      <c r="A65" s="297"/>
      <c r="B65" s="294"/>
      <c r="C65" s="294"/>
      <c r="D65" s="294"/>
      <c r="E65" s="282"/>
      <c r="F65" s="283"/>
      <c r="G65" s="298"/>
    </row>
    <row r="66" spans="1:7" ht="12.75">
      <c r="A66" s="293" t="s">
        <v>368</v>
      </c>
      <c r="B66" s="294" t="s">
        <v>6</v>
      </c>
      <c r="C66" s="294"/>
      <c r="D66" s="294"/>
      <c r="E66" s="294"/>
      <c r="F66" s="294"/>
      <c r="G66" s="295">
        <f>2.9%*K25</f>
        <v>249764.16401999994</v>
      </c>
    </row>
    <row r="67" spans="1:7" ht="12.75">
      <c r="A67" s="293"/>
      <c r="B67" s="294"/>
      <c r="C67" s="294"/>
      <c r="D67" s="294"/>
      <c r="E67" s="294"/>
      <c r="F67" s="294"/>
      <c r="G67" s="295"/>
    </row>
    <row r="68" spans="1:7" ht="12.75">
      <c r="A68" s="293"/>
      <c r="B68" s="294" t="s">
        <v>369</v>
      </c>
      <c r="C68" s="294"/>
      <c r="D68" s="294"/>
      <c r="E68" s="294"/>
      <c r="F68" s="294"/>
      <c r="G68" s="295"/>
    </row>
    <row r="69" spans="1:7" ht="36" customHeight="1">
      <c r="A69" s="293"/>
      <c r="B69" s="294"/>
      <c r="C69" s="294"/>
      <c r="D69" s="294"/>
      <c r="E69" s="294"/>
      <c r="F69" s="294"/>
      <c r="G69" s="295"/>
    </row>
    <row r="70" spans="1:7" ht="12.75">
      <c r="A70" s="299" t="s">
        <v>370</v>
      </c>
      <c r="B70" s="294" t="s">
        <v>371</v>
      </c>
      <c r="C70" s="294"/>
      <c r="D70" s="294"/>
      <c r="E70" s="278" t="s">
        <v>344</v>
      </c>
      <c r="F70" s="279"/>
      <c r="G70" s="298">
        <v>0</v>
      </c>
    </row>
    <row r="71" spans="1:7" ht="34.5" customHeight="1">
      <c r="A71" s="300"/>
      <c r="B71" s="294"/>
      <c r="C71" s="294"/>
      <c r="D71" s="294"/>
      <c r="E71" s="282"/>
      <c r="F71" s="283"/>
      <c r="G71" s="298"/>
    </row>
    <row r="72" spans="1:7" ht="12.75">
      <c r="A72" s="299" t="s">
        <v>372</v>
      </c>
      <c r="B72" s="265">
        <v>2</v>
      </c>
      <c r="C72" s="265"/>
      <c r="D72" s="265"/>
      <c r="E72" s="278">
        <v>3</v>
      </c>
      <c r="F72" s="279"/>
      <c r="G72" s="301">
        <v>4</v>
      </c>
    </row>
    <row r="73" spans="1:7" ht="12.75">
      <c r="A73" s="300"/>
      <c r="B73" s="265"/>
      <c r="C73" s="265"/>
      <c r="D73" s="265"/>
      <c r="E73" s="282"/>
      <c r="F73" s="283"/>
      <c r="G73" s="301"/>
    </row>
    <row r="74" spans="1:7" ht="12.75">
      <c r="A74" s="299" t="s">
        <v>373</v>
      </c>
      <c r="B74" s="294" t="s">
        <v>374</v>
      </c>
      <c r="C74" s="294"/>
      <c r="D74" s="294"/>
      <c r="E74" s="278"/>
      <c r="F74" s="279"/>
      <c r="G74" s="298">
        <f>0.2%*K25</f>
        <v>17225.114759999997</v>
      </c>
    </row>
    <row r="75" spans="1:7" ht="44.25" customHeight="1">
      <c r="A75" s="300"/>
      <c r="B75" s="294"/>
      <c r="C75" s="294"/>
      <c r="D75" s="294"/>
      <c r="E75" s="282"/>
      <c r="F75" s="283"/>
      <c r="G75" s="298"/>
    </row>
    <row r="76" spans="1:7" ht="12.75">
      <c r="A76" s="299" t="s">
        <v>375</v>
      </c>
      <c r="B76" s="294" t="s">
        <v>376</v>
      </c>
      <c r="C76" s="294"/>
      <c r="D76" s="294"/>
      <c r="E76" s="278"/>
      <c r="F76" s="279"/>
      <c r="G76" s="298">
        <v>0</v>
      </c>
    </row>
    <row r="77" spans="1:7" ht="51.75" customHeight="1">
      <c r="A77" s="300"/>
      <c r="B77" s="294"/>
      <c r="C77" s="294"/>
      <c r="D77" s="294"/>
      <c r="E77" s="282"/>
      <c r="F77" s="283"/>
      <c r="G77" s="298"/>
    </row>
    <row r="78" spans="1:7" ht="12.75">
      <c r="A78" s="299" t="s">
        <v>377</v>
      </c>
      <c r="B78" s="294" t="s">
        <v>378</v>
      </c>
      <c r="C78" s="294"/>
      <c r="D78" s="294"/>
      <c r="E78" s="278"/>
      <c r="F78" s="279"/>
      <c r="G78" s="298">
        <f>5.1%*K25</f>
        <v>439240.4263799999</v>
      </c>
    </row>
    <row r="79" spans="1:7" ht="35.25" customHeight="1">
      <c r="A79" s="300"/>
      <c r="B79" s="294"/>
      <c r="C79" s="294"/>
      <c r="D79" s="294"/>
      <c r="E79" s="282"/>
      <c r="F79" s="283"/>
      <c r="G79" s="298"/>
    </row>
    <row r="80" spans="1:7" ht="12.75">
      <c r="A80" s="299"/>
      <c r="B80" s="302" t="s">
        <v>343</v>
      </c>
      <c r="C80" s="303"/>
      <c r="D80" s="304"/>
      <c r="E80" s="278" t="s">
        <v>344</v>
      </c>
      <c r="F80" s="279"/>
      <c r="G80" s="298">
        <f>G54+G64+G78</f>
        <v>2600992.32876</v>
      </c>
    </row>
    <row r="81" spans="1:8" ht="12.75">
      <c r="A81" s="300"/>
      <c r="B81" s="305"/>
      <c r="C81" s="306"/>
      <c r="D81" s="307"/>
      <c r="E81" s="282"/>
      <c r="F81" s="283"/>
      <c r="G81" s="298"/>
      <c r="H81" s="166">
        <f>'Таблица 2.2'!H30+'Таблица 2.2'!H29</f>
        <v>2564474</v>
      </c>
    </row>
    <row r="84" spans="2:7" ht="15">
      <c r="B84" s="261" t="s">
        <v>379</v>
      </c>
      <c r="C84" s="261"/>
      <c r="D84" s="261"/>
      <c r="E84" s="261"/>
      <c r="F84" s="261"/>
      <c r="G84" s="264"/>
    </row>
    <row r="86" spans="1:6" ht="15">
      <c r="A86" s="308" t="s">
        <v>380</v>
      </c>
      <c r="B86" s="308"/>
      <c r="C86" s="308"/>
      <c r="D86" s="308"/>
      <c r="E86" s="308"/>
      <c r="F86" s="308"/>
    </row>
    <row r="87" spans="1:6" ht="15">
      <c r="A87" s="308" t="s">
        <v>381</v>
      </c>
      <c r="B87" s="245"/>
      <c r="C87" s="245"/>
      <c r="D87" s="245"/>
      <c r="E87" s="245"/>
      <c r="F87" s="245"/>
    </row>
    <row r="89" spans="1:6" ht="12.75">
      <c r="A89" s="265" t="s">
        <v>327</v>
      </c>
      <c r="B89" s="265" t="s">
        <v>346</v>
      </c>
      <c r="C89" s="278" t="s">
        <v>382</v>
      </c>
      <c r="D89" s="279"/>
      <c r="E89" s="284" t="s">
        <v>383</v>
      </c>
      <c r="F89" s="284" t="s">
        <v>384</v>
      </c>
    </row>
    <row r="90" spans="1:6" ht="12.75">
      <c r="A90" s="265"/>
      <c r="B90" s="265"/>
      <c r="C90" s="280"/>
      <c r="D90" s="281"/>
      <c r="E90" s="285"/>
      <c r="F90" s="285"/>
    </row>
    <row r="91" spans="1:6" ht="12.75">
      <c r="A91" s="265"/>
      <c r="B91" s="265"/>
      <c r="C91" s="282"/>
      <c r="D91" s="283"/>
      <c r="E91" s="286"/>
      <c r="F91" s="286"/>
    </row>
    <row r="92" spans="1:6" ht="12.75">
      <c r="A92" s="145">
        <v>1</v>
      </c>
      <c r="B92" s="145">
        <v>2</v>
      </c>
      <c r="C92" s="287">
        <v>3</v>
      </c>
      <c r="D92" s="288"/>
      <c r="E92" s="145">
        <v>4</v>
      </c>
      <c r="F92" s="145">
        <v>5</v>
      </c>
    </row>
    <row r="93" spans="1:6" ht="12.75">
      <c r="A93" s="145"/>
      <c r="B93" s="145"/>
      <c r="C93" s="256"/>
      <c r="D93" s="257"/>
      <c r="E93" s="145"/>
      <c r="F93" s="145">
        <f>C93*E93</f>
        <v>0</v>
      </c>
    </row>
    <row r="94" spans="1:6" ht="15">
      <c r="A94" s="309" t="s">
        <v>343</v>
      </c>
      <c r="B94" s="310"/>
      <c r="C94" s="289" t="s">
        <v>344</v>
      </c>
      <c r="D94" s="288"/>
      <c r="E94" s="144" t="s">
        <v>344</v>
      </c>
      <c r="F94" s="139">
        <f>SUM(F93)</f>
        <v>0</v>
      </c>
    </row>
    <row r="97" spans="1:3" ht="12.75">
      <c r="A97" s="264" t="s">
        <v>385</v>
      </c>
      <c r="B97" s="264"/>
      <c r="C97" s="264"/>
    </row>
    <row r="98" spans="1:6" ht="12.75">
      <c r="A98" s="311" t="s">
        <v>386</v>
      </c>
      <c r="B98" s="311"/>
      <c r="C98" s="311"/>
      <c r="D98" s="311"/>
      <c r="E98" s="311"/>
      <c r="F98" s="311"/>
    </row>
    <row r="99" spans="1:6" ht="12.75">
      <c r="A99" s="311"/>
      <c r="B99" s="311"/>
      <c r="C99" s="311"/>
      <c r="D99" s="311"/>
      <c r="E99" s="311"/>
      <c r="F99" s="311"/>
    </row>
    <row r="100" spans="1:6" ht="12.75">
      <c r="A100" s="311"/>
      <c r="B100" s="311"/>
      <c r="C100" s="311"/>
      <c r="D100" s="311"/>
      <c r="E100" s="311"/>
      <c r="F100" s="311"/>
    </row>
    <row r="101" spans="1:6" ht="12.75">
      <c r="A101" s="311"/>
      <c r="B101" s="311"/>
      <c r="C101" s="311"/>
      <c r="D101" s="311"/>
      <c r="E101" s="311"/>
      <c r="F101" s="311"/>
    </row>
    <row r="104" spans="2:7" ht="15">
      <c r="B104" s="261" t="s">
        <v>387</v>
      </c>
      <c r="C104" s="261"/>
      <c r="D104" s="261"/>
      <c r="E104" s="261"/>
      <c r="F104" s="261"/>
      <c r="G104" s="264"/>
    </row>
    <row r="106" spans="1:6" ht="15">
      <c r="A106" s="308" t="s">
        <v>388</v>
      </c>
      <c r="B106" s="308"/>
      <c r="C106" s="308"/>
      <c r="D106" s="308"/>
      <c r="E106" s="308"/>
      <c r="F106" s="308"/>
    </row>
    <row r="107" spans="1:6" ht="15">
      <c r="A107" s="308" t="s">
        <v>389</v>
      </c>
      <c r="B107" s="245"/>
      <c r="C107" s="245"/>
      <c r="D107" s="245"/>
      <c r="E107" s="245"/>
      <c r="F107" s="245"/>
    </row>
    <row r="109" spans="1:7" ht="12.75">
      <c r="A109" s="265" t="s">
        <v>327</v>
      </c>
      <c r="B109" s="265" t="s">
        <v>346</v>
      </c>
      <c r="C109" s="278" t="s">
        <v>390</v>
      </c>
      <c r="D109" s="279"/>
      <c r="E109" s="284" t="s">
        <v>391</v>
      </c>
      <c r="F109" s="265" t="s">
        <v>392</v>
      </c>
      <c r="G109" s="312"/>
    </row>
    <row r="110" spans="1:7" ht="12.75">
      <c r="A110" s="265"/>
      <c r="B110" s="265"/>
      <c r="C110" s="280"/>
      <c r="D110" s="281"/>
      <c r="E110" s="285"/>
      <c r="F110" s="265"/>
      <c r="G110" s="312"/>
    </row>
    <row r="111" spans="1:7" ht="33" customHeight="1">
      <c r="A111" s="265"/>
      <c r="B111" s="265"/>
      <c r="C111" s="282"/>
      <c r="D111" s="283"/>
      <c r="E111" s="286"/>
      <c r="F111" s="265"/>
      <c r="G111" s="312"/>
    </row>
    <row r="112" spans="1:7" ht="12.75">
      <c r="A112" s="145">
        <v>1</v>
      </c>
      <c r="B112" s="145">
        <v>2</v>
      </c>
      <c r="C112" s="287">
        <v>3</v>
      </c>
      <c r="D112" s="288"/>
      <c r="E112" s="147">
        <v>4</v>
      </c>
      <c r="F112" s="313">
        <v>5</v>
      </c>
      <c r="G112" s="313"/>
    </row>
    <row r="113" spans="1:7" ht="25.5" customHeight="1">
      <c r="A113" s="145">
        <v>1</v>
      </c>
      <c r="B113" s="148" t="s">
        <v>393</v>
      </c>
      <c r="C113" s="256"/>
      <c r="D113" s="257"/>
      <c r="E113" s="145"/>
      <c r="F113" s="314">
        <f>'Таблица 2.2'!H65</f>
        <v>10450</v>
      </c>
      <c r="G113" s="314"/>
    </row>
    <row r="114" spans="1:7" ht="25.5" customHeight="1">
      <c r="A114" s="145">
        <v>2</v>
      </c>
      <c r="B114" s="148" t="s">
        <v>479</v>
      </c>
      <c r="C114" s="287"/>
      <c r="D114" s="288"/>
      <c r="E114" s="145"/>
      <c r="F114" s="315">
        <f>'Таблица 2.2'!H66</f>
        <v>14000</v>
      </c>
      <c r="G114" s="316"/>
    </row>
    <row r="115" spans="1:7" ht="25.5" customHeight="1">
      <c r="A115" s="145">
        <v>3</v>
      </c>
      <c r="B115" s="148" t="s">
        <v>394</v>
      </c>
      <c r="C115" s="256"/>
      <c r="D115" s="257"/>
      <c r="E115" s="145"/>
      <c r="F115" s="314">
        <f>'Таблица 2.2'!H69</f>
        <v>3500</v>
      </c>
      <c r="G115" s="314"/>
    </row>
    <row r="116" spans="1:7" ht="15">
      <c r="A116" s="309" t="s">
        <v>343</v>
      </c>
      <c r="B116" s="310"/>
      <c r="C116" s="289"/>
      <c r="D116" s="288"/>
      <c r="E116" s="144" t="s">
        <v>344</v>
      </c>
      <c r="F116" s="295">
        <f>SUM(F113:G115)</f>
        <v>27950</v>
      </c>
      <c r="G116" s="314"/>
    </row>
    <row r="118" ht="12.75">
      <c r="K118" s="149"/>
    </row>
    <row r="119" spans="1:6" ht="13.5">
      <c r="A119" s="261" t="s">
        <v>395</v>
      </c>
      <c r="B119" s="264"/>
      <c r="C119" s="264"/>
      <c r="D119" s="264"/>
      <c r="E119" s="264"/>
      <c r="F119" s="264"/>
    </row>
    <row r="121" spans="1:6" ht="15">
      <c r="A121" s="308" t="s">
        <v>396</v>
      </c>
      <c r="B121" s="308"/>
      <c r="C121" s="308"/>
      <c r="D121" s="308"/>
      <c r="E121" s="308"/>
      <c r="F121" s="308"/>
    </row>
    <row r="122" spans="1:6" ht="15">
      <c r="A122" s="308" t="s">
        <v>389</v>
      </c>
      <c r="B122" s="245"/>
      <c r="C122" s="245"/>
      <c r="D122" s="245"/>
      <c r="E122" s="245"/>
      <c r="F122" s="245"/>
    </row>
    <row r="124" spans="1:7" ht="12.75">
      <c r="A124" s="265" t="s">
        <v>327</v>
      </c>
      <c r="B124" s="265" t="s">
        <v>1</v>
      </c>
      <c r="C124" s="278" t="s">
        <v>382</v>
      </c>
      <c r="D124" s="279"/>
      <c r="E124" s="284" t="s">
        <v>383</v>
      </c>
      <c r="F124" s="265" t="s">
        <v>397</v>
      </c>
      <c r="G124" s="312"/>
    </row>
    <row r="125" spans="1:7" ht="12.75">
      <c r="A125" s="265"/>
      <c r="B125" s="265"/>
      <c r="C125" s="280"/>
      <c r="D125" s="281"/>
      <c r="E125" s="285"/>
      <c r="F125" s="265"/>
      <c r="G125" s="312"/>
    </row>
    <row r="126" spans="1:7" ht="12.75">
      <c r="A126" s="265"/>
      <c r="B126" s="265"/>
      <c r="C126" s="282"/>
      <c r="D126" s="283"/>
      <c r="E126" s="286"/>
      <c r="F126" s="265"/>
      <c r="G126" s="312"/>
    </row>
    <row r="127" spans="1:7" ht="12.75">
      <c r="A127" s="145">
        <v>1</v>
      </c>
      <c r="B127" s="145">
        <v>2</v>
      </c>
      <c r="C127" s="287">
        <v>3</v>
      </c>
      <c r="D127" s="288"/>
      <c r="E127" s="147">
        <v>4</v>
      </c>
      <c r="F127" s="313">
        <v>5</v>
      </c>
      <c r="G127" s="313"/>
    </row>
    <row r="128" spans="1:7" ht="12.75">
      <c r="A128" s="145"/>
      <c r="B128" s="145"/>
      <c r="C128" s="256"/>
      <c r="D128" s="257"/>
      <c r="E128" s="145"/>
      <c r="F128" s="312">
        <f>C128*E128</f>
        <v>0</v>
      </c>
      <c r="G128" s="312"/>
    </row>
    <row r="129" spans="1:7" ht="15">
      <c r="A129" s="309" t="s">
        <v>343</v>
      </c>
      <c r="B129" s="310"/>
      <c r="C129" s="289" t="s">
        <v>344</v>
      </c>
      <c r="D129" s="288"/>
      <c r="E129" s="144" t="s">
        <v>344</v>
      </c>
      <c r="F129" s="294">
        <f>SUM(F128)</f>
        <v>0</v>
      </c>
      <c r="G129" s="312"/>
    </row>
    <row r="132" spans="1:6" ht="13.5">
      <c r="A132" s="261" t="s">
        <v>398</v>
      </c>
      <c r="B132" s="264"/>
      <c r="C132" s="264"/>
      <c r="D132" s="264"/>
      <c r="E132" s="264"/>
      <c r="F132" s="264"/>
    </row>
    <row r="134" spans="1:6" ht="15">
      <c r="A134" s="308" t="s">
        <v>399</v>
      </c>
      <c r="B134" s="308"/>
      <c r="C134" s="308"/>
      <c r="D134" s="308"/>
      <c r="E134" s="308"/>
      <c r="F134" s="308"/>
    </row>
    <row r="135" spans="1:6" ht="15">
      <c r="A135" s="308" t="s">
        <v>400</v>
      </c>
      <c r="B135" s="245"/>
      <c r="C135" s="245"/>
      <c r="D135" s="245"/>
      <c r="E135" s="245"/>
      <c r="F135" s="245"/>
    </row>
    <row r="137" spans="1:7" ht="12.75">
      <c r="A137" s="265" t="s">
        <v>327</v>
      </c>
      <c r="B137" s="265" t="s">
        <v>1</v>
      </c>
      <c r="C137" s="278" t="s">
        <v>382</v>
      </c>
      <c r="D137" s="279"/>
      <c r="E137" s="284" t="s">
        <v>383</v>
      </c>
      <c r="F137" s="265" t="s">
        <v>397</v>
      </c>
      <c r="G137" s="312"/>
    </row>
    <row r="138" spans="1:7" ht="12.75">
      <c r="A138" s="265"/>
      <c r="B138" s="265"/>
      <c r="C138" s="280"/>
      <c r="D138" s="281"/>
      <c r="E138" s="285"/>
      <c r="F138" s="265"/>
      <c r="G138" s="312"/>
    </row>
    <row r="139" spans="1:7" ht="12.75">
      <c r="A139" s="265"/>
      <c r="B139" s="265"/>
      <c r="C139" s="282"/>
      <c r="D139" s="283"/>
      <c r="E139" s="286"/>
      <c r="F139" s="265"/>
      <c r="G139" s="312"/>
    </row>
    <row r="140" spans="1:7" ht="12.75">
      <c r="A140" s="145">
        <v>1</v>
      </c>
      <c r="B140" s="145">
        <v>2</v>
      </c>
      <c r="C140" s="287">
        <v>3</v>
      </c>
      <c r="D140" s="288"/>
      <c r="E140" s="147">
        <v>4</v>
      </c>
      <c r="F140" s="313">
        <v>5</v>
      </c>
      <c r="G140" s="313"/>
    </row>
    <row r="141" spans="1:7" ht="12.75">
      <c r="A141" s="145">
        <v>1</v>
      </c>
      <c r="B141" s="150" t="s">
        <v>401</v>
      </c>
      <c r="C141" s="256"/>
      <c r="D141" s="257"/>
      <c r="E141" s="145"/>
      <c r="F141" s="317">
        <f>'Таблица 2.2'!H71</f>
        <v>10000</v>
      </c>
      <c r="G141" s="317"/>
    </row>
    <row r="142" spans="1:7" ht="15">
      <c r="A142" s="309" t="s">
        <v>343</v>
      </c>
      <c r="B142" s="310"/>
      <c r="C142" s="289" t="s">
        <v>344</v>
      </c>
      <c r="D142" s="288"/>
      <c r="E142" s="144" t="s">
        <v>344</v>
      </c>
      <c r="F142" s="295">
        <f>SUM(F141)</f>
        <v>10000</v>
      </c>
      <c r="G142" s="317"/>
    </row>
    <row r="145" spans="1:6" ht="13.5">
      <c r="A145" s="261" t="s">
        <v>402</v>
      </c>
      <c r="B145" s="264"/>
      <c r="C145" s="264"/>
      <c r="D145" s="264"/>
      <c r="E145" s="264"/>
      <c r="F145" s="264"/>
    </row>
    <row r="147" spans="1:6" ht="15">
      <c r="A147" s="308" t="s">
        <v>403</v>
      </c>
      <c r="B147" s="308"/>
      <c r="C147" s="308"/>
      <c r="D147" s="308"/>
      <c r="E147" s="308"/>
      <c r="F147" s="308"/>
    </row>
    <row r="148" spans="1:6" ht="15">
      <c r="A148" s="308" t="s">
        <v>404</v>
      </c>
      <c r="B148" s="245"/>
      <c r="C148" s="245"/>
      <c r="D148" s="245"/>
      <c r="E148" s="245"/>
      <c r="F148" s="245"/>
    </row>
    <row r="150" spans="2:6" ht="15">
      <c r="B150" s="318" t="s">
        <v>405</v>
      </c>
      <c r="C150" s="318"/>
      <c r="D150" s="318"/>
      <c r="E150" s="318"/>
      <c r="F150" s="318"/>
    </row>
    <row r="151" spans="1:8" ht="12.75">
      <c r="A151" s="265" t="s">
        <v>327</v>
      </c>
      <c r="B151" s="265" t="s">
        <v>346</v>
      </c>
      <c r="C151" s="278" t="s">
        <v>406</v>
      </c>
      <c r="D151" s="279"/>
      <c r="E151" s="284" t="s">
        <v>407</v>
      </c>
      <c r="F151" s="284" t="s">
        <v>408</v>
      </c>
      <c r="G151" s="265" t="s">
        <v>350</v>
      </c>
      <c r="H151" s="312"/>
    </row>
    <row r="152" spans="1:8" ht="12.75">
      <c r="A152" s="265"/>
      <c r="B152" s="265"/>
      <c r="C152" s="280"/>
      <c r="D152" s="281"/>
      <c r="E152" s="285"/>
      <c r="F152" s="285"/>
      <c r="G152" s="265"/>
      <c r="H152" s="312"/>
    </row>
    <row r="153" spans="1:8" ht="18" customHeight="1">
      <c r="A153" s="265"/>
      <c r="B153" s="265"/>
      <c r="C153" s="282"/>
      <c r="D153" s="283"/>
      <c r="E153" s="286"/>
      <c r="F153" s="286"/>
      <c r="G153" s="265"/>
      <c r="H153" s="312"/>
    </row>
    <row r="154" spans="1:8" ht="12.75">
      <c r="A154" s="145">
        <v>1</v>
      </c>
      <c r="B154" s="145">
        <v>2</v>
      </c>
      <c r="C154" s="287">
        <v>3</v>
      </c>
      <c r="D154" s="288"/>
      <c r="E154" s="147">
        <v>4</v>
      </c>
      <c r="F154" s="147">
        <v>5</v>
      </c>
      <c r="G154" s="313">
        <v>6</v>
      </c>
      <c r="H154" s="313"/>
    </row>
    <row r="155" spans="1:8" ht="12.75">
      <c r="A155" s="145">
        <v>1</v>
      </c>
      <c r="B155" s="151" t="s">
        <v>409</v>
      </c>
      <c r="C155" s="256"/>
      <c r="D155" s="257"/>
      <c r="E155" s="145"/>
      <c r="F155" s="145"/>
      <c r="G155" s="317">
        <f>'Таблица 2.2'!H35</f>
        <v>21600</v>
      </c>
      <c r="H155" s="317"/>
    </row>
    <row r="156" spans="1:8" ht="12.75">
      <c r="A156" s="145">
        <v>2</v>
      </c>
      <c r="B156" s="151" t="s">
        <v>410</v>
      </c>
      <c r="C156" s="256"/>
      <c r="D156" s="257"/>
      <c r="E156" s="145"/>
      <c r="F156" s="145"/>
      <c r="G156" s="317">
        <f>'Таблица 2.2'!H34</f>
        <v>15200</v>
      </c>
      <c r="H156" s="317"/>
    </row>
    <row r="157" spans="1:8" ht="15">
      <c r="A157" s="309" t="s">
        <v>343</v>
      </c>
      <c r="B157" s="310"/>
      <c r="C157" s="289" t="s">
        <v>344</v>
      </c>
      <c r="D157" s="288"/>
      <c r="E157" s="144" t="s">
        <v>344</v>
      </c>
      <c r="F157" s="144" t="s">
        <v>344</v>
      </c>
      <c r="G157" s="295">
        <f>SUM(G155:H156)</f>
        <v>36800</v>
      </c>
      <c r="H157" s="317"/>
    </row>
    <row r="159" spans="2:6" ht="15">
      <c r="B159" s="318" t="s">
        <v>411</v>
      </c>
      <c r="C159" s="318"/>
      <c r="D159" s="318"/>
      <c r="E159" s="318"/>
      <c r="F159" s="318"/>
    </row>
    <row r="160" spans="1:7" ht="12.75">
      <c r="A160" s="265" t="s">
        <v>327</v>
      </c>
      <c r="B160" s="265" t="s">
        <v>346</v>
      </c>
      <c r="C160" s="278" t="s">
        <v>412</v>
      </c>
      <c r="D160" s="279"/>
      <c r="E160" s="284" t="s">
        <v>413</v>
      </c>
      <c r="F160" s="265" t="s">
        <v>384</v>
      </c>
      <c r="G160" s="312"/>
    </row>
    <row r="161" spans="1:7" ht="12.75">
      <c r="A161" s="265"/>
      <c r="B161" s="265"/>
      <c r="C161" s="280"/>
      <c r="D161" s="281"/>
      <c r="E161" s="285"/>
      <c r="F161" s="265"/>
      <c r="G161" s="312"/>
    </row>
    <row r="162" spans="1:7" ht="23.25" customHeight="1">
      <c r="A162" s="265"/>
      <c r="B162" s="265"/>
      <c r="C162" s="282"/>
      <c r="D162" s="283"/>
      <c r="E162" s="286"/>
      <c r="F162" s="265"/>
      <c r="G162" s="312"/>
    </row>
    <row r="163" spans="1:7" ht="12.75">
      <c r="A163" s="145">
        <v>1</v>
      </c>
      <c r="B163" s="145">
        <v>2</v>
      </c>
      <c r="C163" s="287">
        <v>3</v>
      </c>
      <c r="D163" s="288"/>
      <c r="E163" s="147">
        <v>4</v>
      </c>
      <c r="F163" s="313">
        <v>5</v>
      </c>
      <c r="G163" s="313"/>
    </row>
    <row r="164" spans="1:7" ht="12.75">
      <c r="A164" s="145"/>
      <c r="B164" s="145"/>
      <c r="C164" s="256"/>
      <c r="D164" s="257"/>
      <c r="E164" s="145"/>
      <c r="F164" s="312">
        <f>SUM(C164*E164)</f>
        <v>0</v>
      </c>
      <c r="G164" s="312"/>
    </row>
    <row r="165" spans="1:7" ht="15">
      <c r="A165" s="309" t="s">
        <v>343</v>
      </c>
      <c r="B165" s="310"/>
      <c r="C165" s="289">
        <f>SUM(C164)</f>
        <v>0</v>
      </c>
      <c r="D165" s="288"/>
      <c r="E165" s="144">
        <f>SUM(E164)</f>
        <v>0</v>
      </c>
      <c r="F165" s="294">
        <f>SUM(F164)</f>
        <v>0</v>
      </c>
      <c r="G165" s="312"/>
    </row>
    <row r="167" spans="2:6" ht="15">
      <c r="B167" s="318" t="s">
        <v>414</v>
      </c>
      <c r="C167" s="318"/>
      <c r="D167" s="318"/>
      <c r="E167" s="318"/>
      <c r="F167" s="318"/>
    </row>
    <row r="168" spans="1:8" ht="12.75">
      <c r="A168" s="265" t="s">
        <v>327</v>
      </c>
      <c r="B168" s="265" t="s">
        <v>1</v>
      </c>
      <c r="C168" s="278" t="s">
        <v>415</v>
      </c>
      <c r="D168" s="279"/>
      <c r="E168" s="284" t="s">
        <v>416</v>
      </c>
      <c r="F168" s="284" t="s">
        <v>417</v>
      </c>
      <c r="G168" s="265" t="s">
        <v>350</v>
      </c>
      <c r="H168" s="312"/>
    </row>
    <row r="169" spans="1:8" ht="12.75">
      <c r="A169" s="265"/>
      <c r="B169" s="265"/>
      <c r="C169" s="280"/>
      <c r="D169" s="281"/>
      <c r="E169" s="285"/>
      <c r="F169" s="285"/>
      <c r="G169" s="265"/>
      <c r="H169" s="312"/>
    </row>
    <row r="170" spans="1:8" ht="18" customHeight="1">
      <c r="A170" s="265"/>
      <c r="B170" s="265"/>
      <c r="C170" s="282"/>
      <c r="D170" s="283"/>
      <c r="E170" s="286"/>
      <c r="F170" s="286"/>
      <c r="G170" s="265"/>
      <c r="H170" s="312"/>
    </row>
    <row r="171" spans="1:8" ht="12.75">
      <c r="A171" s="145">
        <v>1</v>
      </c>
      <c r="B171" s="145">
        <v>2</v>
      </c>
      <c r="C171" s="287">
        <v>3</v>
      </c>
      <c r="D171" s="288"/>
      <c r="E171" s="147">
        <v>4</v>
      </c>
      <c r="F171" s="147">
        <v>5</v>
      </c>
      <c r="G171" s="313">
        <v>6</v>
      </c>
      <c r="H171" s="313"/>
    </row>
    <row r="172" spans="1:8" ht="12.75">
      <c r="A172" s="151">
        <v>1</v>
      </c>
      <c r="B172" s="151" t="s">
        <v>480</v>
      </c>
      <c r="C172" s="256"/>
      <c r="D172" s="257"/>
      <c r="E172" s="145"/>
      <c r="F172" s="145"/>
      <c r="G172" s="317">
        <f>'Таблица 2.2'!H37+'Таблица 2.2'!H38</f>
        <v>730900</v>
      </c>
      <c r="H172" s="317"/>
    </row>
    <row r="173" spans="1:8" ht="12.75">
      <c r="A173" s="151">
        <v>2</v>
      </c>
      <c r="B173" s="151"/>
      <c r="C173" s="256"/>
      <c r="D173" s="257"/>
      <c r="E173" s="145"/>
      <c r="F173" s="145"/>
      <c r="G173" s="317"/>
      <c r="H173" s="317"/>
    </row>
    <row r="174" spans="1:8" ht="12.75">
      <c r="A174" s="151">
        <v>3</v>
      </c>
      <c r="B174" s="151"/>
      <c r="C174" s="256"/>
      <c r="D174" s="257"/>
      <c r="E174" s="145"/>
      <c r="F174" s="145"/>
      <c r="G174" s="317"/>
      <c r="H174" s="317"/>
    </row>
    <row r="175" spans="1:8" ht="15">
      <c r="A175" s="309" t="s">
        <v>343</v>
      </c>
      <c r="B175" s="310"/>
      <c r="C175" s="289" t="s">
        <v>344</v>
      </c>
      <c r="D175" s="288"/>
      <c r="E175" s="144" t="s">
        <v>344</v>
      </c>
      <c r="F175" s="144" t="s">
        <v>344</v>
      </c>
      <c r="G175" s="295">
        <f>SUM(G172:H174)</f>
        <v>730900</v>
      </c>
      <c r="H175" s="317"/>
    </row>
    <row r="177" spans="2:6" ht="15">
      <c r="B177" s="318" t="s">
        <v>418</v>
      </c>
      <c r="C177" s="318"/>
      <c r="D177" s="318"/>
      <c r="E177" s="318"/>
      <c r="F177" s="318"/>
    </row>
    <row r="178" spans="1:7" ht="12.75">
      <c r="A178" s="265" t="s">
        <v>327</v>
      </c>
      <c r="B178" s="265" t="s">
        <v>1</v>
      </c>
      <c r="C178" s="278" t="s">
        <v>419</v>
      </c>
      <c r="D178" s="279"/>
      <c r="E178" s="284" t="s">
        <v>420</v>
      </c>
      <c r="F178" s="265" t="s">
        <v>421</v>
      </c>
      <c r="G178" s="312"/>
    </row>
    <row r="179" spans="1:7" ht="12.75">
      <c r="A179" s="265"/>
      <c r="B179" s="265"/>
      <c r="C179" s="280"/>
      <c r="D179" s="281"/>
      <c r="E179" s="285"/>
      <c r="F179" s="265"/>
      <c r="G179" s="312"/>
    </row>
    <row r="180" spans="1:7" ht="12.75">
      <c r="A180" s="265"/>
      <c r="B180" s="265"/>
      <c r="C180" s="282"/>
      <c r="D180" s="283"/>
      <c r="E180" s="286"/>
      <c r="F180" s="265"/>
      <c r="G180" s="312"/>
    </row>
    <row r="181" spans="1:7" ht="12.75">
      <c r="A181" s="145">
        <v>1</v>
      </c>
      <c r="B181" s="145">
        <v>2</v>
      </c>
      <c r="C181" s="287">
        <v>3</v>
      </c>
      <c r="D181" s="288"/>
      <c r="E181" s="147">
        <v>4</v>
      </c>
      <c r="F181" s="313">
        <v>5</v>
      </c>
      <c r="G181" s="313"/>
    </row>
    <row r="182" spans="1:7" ht="12.75">
      <c r="A182" s="145"/>
      <c r="B182" s="145"/>
      <c r="C182" s="256"/>
      <c r="D182" s="257"/>
      <c r="E182" s="145"/>
      <c r="F182" s="312">
        <f>SUM(C182*E182)</f>
        <v>0</v>
      </c>
      <c r="G182" s="312"/>
    </row>
    <row r="183" spans="1:7" ht="15">
      <c r="A183" s="309" t="s">
        <v>343</v>
      </c>
      <c r="B183" s="310"/>
      <c r="C183" s="289" t="s">
        <v>344</v>
      </c>
      <c r="D183" s="288"/>
      <c r="E183" s="144" t="s">
        <v>344</v>
      </c>
      <c r="F183" s="289" t="s">
        <v>344</v>
      </c>
      <c r="G183" s="288"/>
    </row>
    <row r="185" spans="2:7" ht="15">
      <c r="B185" s="318" t="s">
        <v>493</v>
      </c>
      <c r="C185" s="318"/>
      <c r="D185" s="318"/>
      <c r="E185" s="318"/>
      <c r="F185" s="318"/>
      <c r="G185" s="319"/>
    </row>
    <row r="186" spans="1:7" ht="12.75">
      <c r="A186" s="265" t="s">
        <v>327</v>
      </c>
      <c r="B186" s="265" t="s">
        <v>346</v>
      </c>
      <c r="C186" s="278" t="s">
        <v>423</v>
      </c>
      <c r="D186" s="279"/>
      <c r="E186" s="284" t="s">
        <v>424</v>
      </c>
      <c r="F186" s="265" t="s">
        <v>425</v>
      </c>
      <c r="G186" s="312"/>
    </row>
    <row r="187" spans="1:7" ht="12.75">
      <c r="A187" s="265"/>
      <c r="B187" s="265"/>
      <c r="C187" s="280"/>
      <c r="D187" s="281"/>
      <c r="E187" s="285"/>
      <c r="F187" s="265"/>
      <c r="G187" s="312"/>
    </row>
    <row r="188" spans="1:7" ht="12.75">
      <c r="A188" s="265"/>
      <c r="B188" s="265"/>
      <c r="C188" s="282"/>
      <c r="D188" s="283"/>
      <c r="E188" s="286"/>
      <c r="F188" s="265"/>
      <c r="G188" s="312"/>
    </row>
    <row r="189" spans="1:7" ht="12.75">
      <c r="A189" s="145">
        <v>1</v>
      </c>
      <c r="B189" s="145">
        <v>2</v>
      </c>
      <c r="C189" s="287">
        <v>3</v>
      </c>
      <c r="D189" s="288"/>
      <c r="E189" s="147">
        <v>4</v>
      </c>
      <c r="F189" s="313">
        <v>5</v>
      </c>
      <c r="G189" s="313"/>
    </row>
    <row r="190" spans="1:7" ht="38.25">
      <c r="A190" s="170">
        <v>1</v>
      </c>
      <c r="B190" s="189" t="s">
        <v>487</v>
      </c>
      <c r="C190" s="326"/>
      <c r="D190" s="327"/>
      <c r="E190" s="170"/>
      <c r="F190" s="328">
        <v>20.88</v>
      </c>
      <c r="G190" s="328"/>
    </row>
    <row r="191" spans="1:7" ht="38.25">
      <c r="A191" s="170">
        <v>2</v>
      </c>
      <c r="B191" s="189" t="s">
        <v>556</v>
      </c>
      <c r="C191" s="326"/>
      <c r="D191" s="327"/>
      <c r="E191" s="170"/>
      <c r="F191" s="328">
        <f>39579.12</f>
        <v>39579.12</v>
      </c>
      <c r="G191" s="328"/>
    </row>
    <row r="192" spans="1:7" ht="15">
      <c r="A192" s="309" t="s">
        <v>343</v>
      </c>
      <c r="B192" s="310"/>
      <c r="C192" s="289" t="s">
        <v>344</v>
      </c>
      <c r="D192" s="288"/>
      <c r="E192" s="144" t="s">
        <v>344</v>
      </c>
      <c r="F192" s="320">
        <f>SUM(F190:G191)</f>
        <v>39600</v>
      </c>
      <c r="G192" s="321"/>
    </row>
    <row r="194" spans="2:7" ht="15">
      <c r="B194" s="322" t="s">
        <v>426</v>
      </c>
      <c r="C194" s="322"/>
      <c r="D194" s="322"/>
      <c r="E194" s="322"/>
      <c r="F194" s="322"/>
      <c r="G194" s="323"/>
    </row>
    <row r="195" spans="1:6" ht="12.75">
      <c r="A195" s="265" t="s">
        <v>327</v>
      </c>
      <c r="B195" s="265" t="s">
        <v>346</v>
      </c>
      <c r="C195" s="265" t="s">
        <v>427</v>
      </c>
      <c r="D195" s="265"/>
      <c r="E195" s="265" t="s">
        <v>428</v>
      </c>
      <c r="F195" s="312"/>
    </row>
    <row r="196" spans="1:6" ht="12.75">
      <c r="A196" s="265"/>
      <c r="B196" s="265"/>
      <c r="C196" s="265"/>
      <c r="D196" s="265"/>
      <c r="E196" s="265"/>
      <c r="F196" s="312"/>
    </row>
    <row r="197" spans="1:6" ht="12.75">
      <c r="A197" s="265"/>
      <c r="B197" s="265"/>
      <c r="C197" s="265"/>
      <c r="D197" s="265"/>
      <c r="E197" s="265"/>
      <c r="F197" s="312"/>
    </row>
    <row r="198" spans="1:6" ht="12.75">
      <c r="A198" s="145">
        <v>1</v>
      </c>
      <c r="B198" s="145">
        <v>2</v>
      </c>
      <c r="C198" s="287">
        <v>3</v>
      </c>
      <c r="D198" s="288"/>
      <c r="E198" s="313">
        <v>4</v>
      </c>
      <c r="F198" s="313"/>
    </row>
    <row r="199" spans="1:6" ht="25.5">
      <c r="A199" s="145">
        <v>1</v>
      </c>
      <c r="B199" s="148" t="s">
        <v>486</v>
      </c>
      <c r="C199" s="256"/>
      <c r="D199" s="257"/>
      <c r="E199" s="324">
        <f>'Таблица 2.2'!H42</f>
        <v>6630</v>
      </c>
      <c r="F199" s="325"/>
    </row>
    <row r="200" spans="1:6" ht="15">
      <c r="A200" s="145">
        <v>2</v>
      </c>
      <c r="B200" s="148" t="s">
        <v>494</v>
      </c>
      <c r="C200" s="256"/>
      <c r="D200" s="257"/>
      <c r="E200" s="324">
        <f>'Таблица 2.2'!H52+'Таблица 2.2'!H43</f>
        <v>3916</v>
      </c>
      <c r="F200" s="325"/>
    </row>
    <row r="201" spans="1:6" ht="51">
      <c r="A201" s="170">
        <v>3</v>
      </c>
      <c r="B201" s="148" t="s">
        <v>519</v>
      </c>
      <c r="C201" s="256"/>
      <c r="D201" s="257"/>
      <c r="E201" s="258"/>
      <c r="F201" s="259"/>
    </row>
    <row r="202" spans="1:6" ht="25.5">
      <c r="A202" s="170">
        <v>4</v>
      </c>
      <c r="B202" s="148" t="s">
        <v>557</v>
      </c>
      <c r="C202" s="256"/>
      <c r="D202" s="257"/>
      <c r="E202" s="258">
        <f>'Таблица 2.2'!H41</f>
        <v>20000</v>
      </c>
      <c r="F202" s="259"/>
    </row>
    <row r="203" spans="1:6" ht="15">
      <c r="A203" s="309" t="s">
        <v>343</v>
      </c>
      <c r="B203" s="310"/>
      <c r="C203" s="289" t="s">
        <v>344</v>
      </c>
      <c r="D203" s="288"/>
      <c r="E203" s="320">
        <f>E199+E200+E201+E202</f>
        <v>30546</v>
      </c>
      <c r="F203" s="335"/>
    </row>
    <row r="205" spans="2:7" ht="34.5" customHeight="1">
      <c r="B205" s="329" t="s">
        <v>429</v>
      </c>
      <c r="C205" s="329"/>
      <c r="D205" s="329"/>
      <c r="E205" s="329"/>
      <c r="F205" s="329"/>
      <c r="G205" s="330"/>
    </row>
    <row r="206" spans="1:7" ht="12.75">
      <c r="A206" s="265" t="s">
        <v>327</v>
      </c>
      <c r="B206" s="265" t="s">
        <v>346</v>
      </c>
      <c r="C206" s="278" t="s">
        <v>430</v>
      </c>
      <c r="D206" s="279"/>
      <c r="E206" s="284" t="s">
        <v>431</v>
      </c>
      <c r="F206" s="265" t="s">
        <v>432</v>
      </c>
      <c r="G206" s="312"/>
    </row>
    <row r="207" spans="1:7" ht="12.75">
      <c r="A207" s="265"/>
      <c r="B207" s="265"/>
      <c r="C207" s="280"/>
      <c r="D207" s="281"/>
      <c r="E207" s="285"/>
      <c r="F207" s="265"/>
      <c r="G207" s="312"/>
    </row>
    <row r="208" spans="1:7" ht="20.25" customHeight="1">
      <c r="A208" s="265"/>
      <c r="B208" s="265"/>
      <c r="C208" s="282"/>
      <c r="D208" s="283"/>
      <c r="E208" s="286"/>
      <c r="F208" s="265"/>
      <c r="G208" s="312"/>
    </row>
    <row r="209" spans="1:7" ht="12.75">
      <c r="A209" s="145">
        <v>1</v>
      </c>
      <c r="B209" s="145">
        <v>2</v>
      </c>
      <c r="C209" s="287">
        <v>3</v>
      </c>
      <c r="D209" s="288"/>
      <c r="E209" s="147">
        <v>4</v>
      </c>
      <c r="F209" s="313">
        <v>5</v>
      </c>
      <c r="G209" s="313"/>
    </row>
    <row r="210" spans="1:7" ht="15">
      <c r="A210" s="145">
        <v>1</v>
      </c>
      <c r="B210" s="148" t="s">
        <v>433</v>
      </c>
      <c r="C210" s="256"/>
      <c r="D210" s="257"/>
      <c r="E210" s="152"/>
      <c r="F210" s="314">
        <f>'Таблица 2.2'!H46</f>
        <v>51940</v>
      </c>
      <c r="G210" s="314"/>
    </row>
    <row r="211" spans="1:7" ht="15">
      <c r="A211" s="151">
        <v>2</v>
      </c>
      <c r="B211" s="151" t="s">
        <v>434</v>
      </c>
      <c r="C211" s="333"/>
      <c r="D211" s="334"/>
      <c r="E211" s="152"/>
      <c r="F211" s="314">
        <f>'Таблица 2.2'!H48</f>
        <v>50500</v>
      </c>
      <c r="G211" s="314"/>
    </row>
    <row r="212" spans="1:9" ht="15">
      <c r="A212" s="151">
        <v>3</v>
      </c>
      <c r="B212" s="151" t="s">
        <v>435</v>
      </c>
      <c r="C212" s="333"/>
      <c r="D212" s="334"/>
      <c r="E212" s="152"/>
      <c r="F212" s="314">
        <f>'Таблица 2.2'!H49+'Таблица 2.2'!H53+'Таблица 2.2'!H56</f>
        <v>425600</v>
      </c>
      <c r="G212" s="314"/>
      <c r="I212" s="149"/>
    </row>
    <row r="213" spans="1:7" ht="25.5">
      <c r="A213" s="180">
        <v>4</v>
      </c>
      <c r="B213" s="181" t="s">
        <v>558</v>
      </c>
      <c r="C213" s="338"/>
      <c r="D213" s="339"/>
      <c r="E213" s="187"/>
      <c r="F213" s="340">
        <f>'Таблица 2.2'!H45</f>
        <v>5000</v>
      </c>
      <c r="G213" s="340"/>
    </row>
    <row r="214" spans="1:7" ht="15">
      <c r="A214" s="151">
        <v>5</v>
      </c>
      <c r="B214" s="148" t="s">
        <v>482</v>
      </c>
      <c r="C214" s="341"/>
      <c r="D214" s="342"/>
      <c r="E214" s="152"/>
      <c r="F214" s="315">
        <f>'Таблица 2.2'!D47</f>
        <v>0</v>
      </c>
      <c r="G214" s="316"/>
    </row>
    <row r="215" spans="1:7" ht="15">
      <c r="A215" s="151">
        <v>6</v>
      </c>
      <c r="B215" s="148" t="s">
        <v>436</v>
      </c>
      <c r="C215" s="333"/>
      <c r="D215" s="334"/>
      <c r="E215" s="152"/>
      <c r="F215" s="314">
        <f>'Таблица 2.2'!H54</f>
        <v>510</v>
      </c>
      <c r="G215" s="314"/>
    </row>
    <row r="216" spans="1:7" ht="19.5" customHeight="1">
      <c r="A216" s="151">
        <v>7</v>
      </c>
      <c r="B216" s="148" t="s">
        <v>437</v>
      </c>
      <c r="C216" s="333"/>
      <c r="D216" s="334"/>
      <c r="E216" s="152"/>
      <c r="F216" s="314">
        <f>'Таблица 2.2'!D55</f>
        <v>2760</v>
      </c>
      <c r="G216" s="314"/>
    </row>
    <row r="217" spans="1:7" ht="19.5" customHeight="1">
      <c r="A217" s="180">
        <v>8</v>
      </c>
      <c r="B217" s="186" t="s">
        <v>513</v>
      </c>
      <c r="C217" s="336"/>
      <c r="D217" s="337"/>
      <c r="E217" s="187"/>
      <c r="F217" s="258"/>
      <c r="G217" s="259"/>
    </row>
    <row r="218" spans="1:7" ht="15">
      <c r="A218" s="309" t="s">
        <v>343</v>
      </c>
      <c r="B218" s="310"/>
      <c r="C218" s="289"/>
      <c r="D218" s="331"/>
      <c r="E218" s="153" t="s">
        <v>344</v>
      </c>
      <c r="F218" s="320">
        <f>SUM(F210:G217)</f>
        <v>536310</v>
      </c>
      <c r="G218" s="332"/>
    </row>
  </sheetData>
  <sheetProtection/>
  <mergeCells count="281">
    <mergeCell ref="F216:G216"/>
    <mergeCell ref="C213:D213"/>
    <mergeCell ref="F213:G213"/>
    <mergeCell ref="C215:D215"/>
    <mergeCell ref="C214:D214"/>
    <mergeCell ref="F214:G214"/>
    <mergeCell ref="C217:D217"/>
    <mergeCell ref="F217:G217"/>
    <mergeCell ref="F215:G215"/>
    <mergeCell ref="C209:D209"/>
    <mergeCell ref="F209:G209"/>
    <mergeCell ref="C210:D210"/>
    <mergeCell ref="F210:G210"/>
    <mergeCell ref="C211:D211"/>
    <mergeCell ref="F211:G211"/>
    <mergeCell ref="C216:D216"/>
    <mergeCell ref="A218:B218"/>
    <mergeCell ref="C218:D218"/>
    <mergeCell ref="F218:G218"/>
    <mergeCell ref="C212:D212"/>
    <mergeCell ref="F212:G212"/>
    <mergeCell ref="E200:F200"/>
    <mergeCell ref="A203:B203"/>
    <mergeCell ref="C203:D203"/>
    <mergeCell ref="E203:F203"/>
    <mergeCell ref="A206:A208"/>
    <mergeCell ref="B206:B208"/>
    <mergeCell ref="C206:D208"/>
    <mergeCell ref="E206:E208"/>
    <mergeCell ref="F206:G208"/>
    <mergeCell ref="B205:G205"/>
    <mergeCell ref="A195:A197"/>
    <mergeCell ref="B195:B197"/>
    <mergeCell ref="C195:D197"/>
    <mergeCell ref="E195:F197"/>
    <mergeCell ref="C198:D198"/>
    <mergeCell ref="E198:F198"/>
    <mergeCell ref="C199:D199"/>
    <mergeCell ref="E199:F199"/>
    <mergeCell ref="C200:D200"/>
    <mergeCell ref="C190:D190"/>
    <mergeCell ref="F190:G190"/>
    <mergeCell ref="C191:D191"/>
    <mergeCell ref="F191:G191"/>
    <mergeCell ref="A192:B192"/>
    <mergeCell ref="C192:D192"/>
    <mergeCell ref="F192:G192"/>
    <mergeCell ref="B194:G194"/>
    <mergeCell ref="A186:A188"/>
    <mergeCell ref="B186:B188"/>
    <mergeCell ref="C186:D188"/>
    <mergeCell ref="E186:E188"/>
    <mergeCell ref="F186:G188"/>
    <mergeCell ref="C189:D189"/>
    <mergeCell ref="F189:G189"/>
    <mergeCell ref="C182:D182"/>
    <mergeCell ref="F182:G182"/>
    <mergeCell ref="A183:B183"/>
    <mergeCell ref="C183:D183"/>
    <mergeCell ref="F183:G183"/>
    <mergeCell ref="B185:G185"/>
    <mergeCell ref="A178:A180"/>
    <mergeCell ref="B178:B180"/>
    <mergeCell ref="C178:D180"/>
    <mergeCell ref="E178:E180"/>
    <mergeCell ref="F178:G180"/>
    <mergeCell ref="C181:D181"/>
    <mergeCell ref="F181:G181"/>
    <mergeCell ref="C174:D174"/>
    <mergeCell ref="G174:H174"/>
    <mergeCell ref="A175:B175"/>
    <mergeCell ref="C175:D175"/>
    <mergeCell ref="G175:H175"/>
    <mergeCell ref="B177:F177"/>
    <mergeCell ref="G168:H170"/>
    <mergeCell ref="C171:D171"/>
    <mergeCell ref="G171:H171"/>
    <mergeCell ref="C172:D172"/>
    <mergeCell ref="G172:H172"/>
    <mergeCell ref="C173:D173"/>
    <mergeCell ref="G173:H173"/>
    <mergeCell ref="B167:F167"/>
    <mergeCell ref="A168:A170"/>
    <mergeCell ref="B168:B170"/>
    <mergeCell ref="C168:D170"/>
    <mergeCell ref="E168:E170"/>
    <mergeCell ref="F168:F170"/>
    <mergeCell ref="C163:D163"/>
    <mergeCell ref="F163:G163"/>
    <mergeCell ref="C164:D164"/>
    <mergeCell ref="F164:G164"/>
    <mergeCell ref="A165:B165"/>
    <mergeCell ref="C165:D165"/>
    <mergeCell ref="F165:G165"/>
    <mergeCell ref="A157:B157"/>
    <mergeCell ref="C157:D157"/>
    <mergeCell ref="G157:H157"/>
    <mergeCell ref="B159:F159"/>
    <mergeCell ref="A160:A162"/>
    <mergeCell ref="B160:B162"/>
    <mergeCell ref="C160:D162"/>
    <mergeCell ref="E160:E162"/>
    <mergeCell ref="F160:G162"/>
    <mergeCell ref="G151:H153"/>
    <mergeCell ref="C154:D154"/>
    <mergeCell ref="G154:H154"/>
    <mergeCell ref="C155:D155"/>
    <mergeCell ref="G155:H155"/>
    <mergeCell ref="C156:D156"/>
    <mergeCell ref="G156:H156"/>
    <mergeCell ref="A145:F145"/>
    <mergeCell ref="A147:F147"/>
    <mergeCell ref="A148:F148"/>
    <mergeCell ref="B150:F150"/>
    <mergeCell ref="A151:A153"/>
    <mergeCell ref="B151:B153"/>
    <mergeCell ref="C151:D153"/>
    <mergeCell ref="E151:E153"/>
    <mergeCell ref="F151:F153"/>
    <mergeCell ref="C140:D140"/>
    <mergeCell ref="F140:G140"/>
    <mergeCell ref="C141:D141"/>
    <mergeCell ref="F141:G141"/>
    <mergeCell ref="A142:B142"/>
    <mergeCell ref="C142:D142"/>
    <mergeCell ref="F142:G142"/>
    <mergeCell ref="A134:F134"/>
    <mergeCell ref="A135:F135"/>
    <mergeCell ref="A137:A139"/>
    <mergeCell ref="B137:B139"/>
    <mergeCell ref="C137:D139"/>
    <mergeCell ref="E137:E139"/>
    <mergeCell ref="F137:G139"/>
    <mergeCell ref="C128:D128"/>
    <mergeCell ref="F128:G128"/>
    <mergeCell ref="A129:B129"/>
    <mergeCell ref="C129:D129"/>
    <mergeCell ref="F129:G129"/>
    <mergeCell ref="A132:F132"/>
    <mergeCell ref="A124:A126"/>
    <mergeCell ref="B124:B126"/>
    <mergeCell ref="C124:D126"/>
    <mergeCell ref="E124:E126"/>
    <mergeCell ref="F124:G126"/>
    <mergeCell ref="C127:D127"/>
    <mergeCell ref="F127:G127"/>
    <mergeCell ref="A116:B116"/>
    <mergeCell ref="C116:D116"/>
    <mergeCell ref="F116:G116"/>
    <mergeCell ref="A119:F119"/>
    <mergeCell ref="A121:F121"/>
    <mergeCell ref="A122:F122"/>
    <mergeCell ref="C112:D112"/>
    <mergeCell ref="F112:G112"/>
    <mergeCell ref="C113:D113"/>
    <mergeCell ref="F113:G113"/>
    <mergeCell ref="C115:D115"/>
    <mergeCell ref="F115:G115"/>
    <mergeCell ref="C114:D114"/>
    <mergeCell ref="F114:G114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92:D92"/>
    <mergeCell ref="C93:D93"/>
    <mergeCell ref="A94:B94"/>
    <mergeCell ref="C94:D94"/>
    <mergeCell ref="A97:C97"/>
    <mergeCell ref="A98:F101"/>
    <mergeCell ref="A87:F87"/>
    <mergeCell ref="A89:A91"/>
    <mergeCell ref="B89:B91"/>
    <mergeCell ref="C89:D91"/>
    <mergeCell ref="E89:E91"/>
    <mergeCell ref="F89:F91"/>
    <mergeCell ref="A80:A81"/>
    <mergeCell ref="B80:D81"/>
    <mergeCell ref="E80:F81"/>
    <mergeCell ref="G80:G81"/>
    <mergeCell ref="B84:G84"/>
    <mergeCell ref="A86:F86"/>
    <mergeCell ref="A76:A77"/>
    <mergeCell ref="B76:D77"/>
    <mergeCell ref="E76:F77"/>
    <mergeCell ref="G76:G77"/>
    <mergeCell ref="A78:A79"/>
    <mergeCell ref="B78:D79"/>
    <mergeCell ref="E78:F79"/>
    <mergeCell ref="G78:G79"/>
    <mergeCell ref="A72:A73"/>
    <mergeCell ref="B72:D73"/>
    <mergeCell ref="E72:F73"/>
    <mergeCell ref="G72:G73"/>
    <mergeCell ref="A74:A75"/>
    <mergeCell ref="B74:D75"/>
    <mergeCell ref="E74:F75"/>
    <mergeCell ref="G74:G75"/>
    <mergeCell ref="A66:A69"/>
    <mergeCell ref="B66:D67"/>
    <mergeCell ref="E66:F69"/>
    <mergeCell ref="G66:G69"/>
    <mergeCell ref="B68:D69"/>
    <mergeCell ref="A70:A71"/>
    <mergeCell ref="B70:D71"/>
    <mergeCell ref="E70:F71"/>
    <mergeCell ref="G70:G71"/>
    <mergeCell ref="A62:A63"/>
    <mergeCell ref="B62:D63"/>
    <mergeCell ref="E62:F63"/>
    <mergeCell ref="G62:G63"/>
    <mergeCell ref="A64:A65"/>
    <mergeCell ref="B64:D65"/>
    <mergeCell ref="E64:F65"/>
    <mergeCell ref="G64:G65"/>
    <mergeCell ref="A56:A59"/>
    <mergeCell ref="B56:D57"/>
    <mergeCell ref="E56:F59"/>
    <mergeCell ref="G56:G59"/>
    <mergeCell ref="B58:D59"/>
    <mergeCell ref="A60:A61"/>
    <mergeCell ref="B60:D61"/>
    <mergeCell ref="E60:F61"/>
    <mergeCell ref="G60:G61"/>
    <mergeCell ref="B53:D53"/>
    <mergeCell ref="E53:F53"/>
    <mergeCell ref="A54:A55"/>
    <mergeCell ref="B54:D55"/>
    <mergeCell ref="E54:F55"/>
    <mergeCell ref="G54:G55"/>
    <mergeCell ref="C43:D43"/>
    <mergeCell ref="C44:D44"/>
    <mergeCell ref="A45:B45"/>
    <mergeCell ref="C45:D45"/>
    <mergeCell ref="B48:G48"/>
    <mergeCell ref="A50:A52"/>
    <mergeCell ref="B50:D52"/>
    <mergeCell ref="E50:F52"/>
    <mergeCell ref="G50:G52"/>
    <mergeCell ref="A40:A42"/>
    <mergeCell ref="B40:B42"/>
    <mergeCell ref="C40:D42"/>
    <mergeCell ref="E40:E42"/>
    <mergeCell ref="F40:F42"/>
    <mergeCell ref="G40:G42"/>
    <mergeCell ref="G30:G32"/>
    <mergeCell ref="C33:D33"/>
    <mergeCell ref="C34:D34"/>
    <mergeCell ref="A35:B35"/>
    <mergeCell ref="C35:D35"/>
    <mergeCell ref="C38:H38"/>
    <mergeCell ref="K16:K18"/>
    <mergeCell ref="D17:D18"/>
    <mergeCell ref="E17:G17"/>
    <mergeCell ref="A25:B25"/>
    <mergeCell ref="C28:H28"/>
    <mergeCell ref="A30:A32"/>
    <mergeCell ref="B30:B32"/>
    <mergeCell ref="C30:D32"/>
    <mergeCell ref="E30:E32"/>
    <mergeCell ref="F30:F32"/>
    <mergeCell ref="B16:B18"/>
    <mergeCell ref="C16:C18"/>
    <mergeCell ref="D16:G16"/>
    <mergeCell ref="H16:H18"/>
    <mergeCell ref="I16:I18"/>
    <mergeCell ref="J16:J18"/>
    <mergeCell ref="C202:D202"/>
    <mergeCell ref="E202:F202"/>
    <mergeCell ref="C201:D201"/>
    <mergeCell ref="E201:F201"/>
    <mergeCell ref="C1:I4"/>
    <mergeCell ref="D6:G6"/>
    <mergeCell ref="D9:G9"/>
    <mergeCell ref="C11:I11"/>
    <mergeCell ref="A14:G14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2020-01-08T12:19:33Z</cp:lastPrinted>
  <dcterms:created xsi:type="dcterms:W3CDTF">1996-10-08T23:32:33Z</dcterms:created>
  <dcterms:modified xsi:type="dcterms:W3CDTF">2020-01-14T19:23:02Z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